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_xlnm.Print_Titles" localSheetId="0">Лист2!$6:$6</definedName>
    <definedName name="_xlnm.Print_Area" localSheetId="0">Лист2!$A$1:$G$274</definedName>
  </definedNames>
  <calcPr calcId="152511" fullCalcOnLoad="1"/>
</workbook>
</file>

<file path=xl/calcChain.xml><?xml version="1.0" encoding="utf-8"?>
<calcChain xmlns="http://schemas.openxmlformats.org/spreadsheetml/2006/main">
  <c r="F8" i="1" l="1"/>
  <c r="B8" i="1" s="1"/>
  <c r="B25" i="1" s="1"/>
  <c r="G8" i="1"/>
  <c r="C8" i="1" s="1"/>
  <c r="B9" i="1"/>
  <c r="C9" i="1"/>
  <c r="B10" i="1"/>
  <c r="G10" i="1"/>
  <c r="C10" i="1" s="1"/>
  <c r="B11" i="1"/>
  <c r="C11" i="1"/>
  <c r="B12" i="1"/>
  <c r="C12" i="1"/>
  <c r="B13" i="1"/>
  <c r="C13" i="1"/>
  <c r="B14" i="1"/>
  <c r="C14" i="1"/>
  <c r="B15" i="1"/>
  <c r="G15" i="1"/>
  <c r="C15" i="1" s="1"/>
  <c r="B16" i="1"/>
  <c r="C16" i="1"/>
  <c r="B17" i="1"/>
  <c r="C17" i="1"/>
  <c r="G17" i="1"/>
  <c r="B18" i="1"/>
  <c r="C18" i="1"/>
  <c r="B19" i="1"/>
  <c r="G19" i="1"/>
  <c r="C19" i="1" s="1"/>
  <c r="B20" i="1"/>
  <c r="C20" i="1"/>
  <c r="G20" i="1"/>
  <c r="B21" i="1"/>
  <c r="C21" i="1"/>
  <c r="B22" i="1"/>
  <c r="C22" i="1"/>
  <c r="B23" i="1"/>
  <c r="C23" i="1"/>
  <c r="B24" i="1"/>
  <c r="G24" i="1"/>
  <c r="C24" i="1" s="1"/>
  <c r="D25" i="1"/>
  <c r="E25" i="1"/>
  <c r="F25" i="1"/>
  <c r="G25" i="1"/>
  <c r="B27" i="1"/>
  <c r="C27" i="1"/>
  <c r="E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G37" i="1"/>
  <c r="C37" i="1" s="1"/>
  <c r="B38" i="1"/>
  <c r="G38" i="1"/>
  <c r="C38" i="1" s="1"/>
  <c r="B39" i="1"/>
  <c r="C39" i="1"/>
  <c r="B40" i="1"/>
  <c r="C40" i="1"/>
  <c r="G40" i="1"/>
  <c r="B41" i="1"/>
  <c r="C41" i="1"/>
  <c r="B42" i="1"/>
  <c r="G42" i="1"/>
  <c r="C42" i="1" s="1"/>
  <c r="B43" i="1"/>
  <c r="C43" i="1"/>
  <c r="B44" i="1"/>
  <c r="C44" i="1"/>
  <c r="G44" i="1"/>
  <c r="B45" i="1"/>
  <c r="B49" i="1" s="1"/>
  <c r="G45" i="1"/>
  <c r="C45" i="1" s="1"/>
  <c r="B46" i="1"/>
  <c r="C46" i="1"/>
  <c r="G46" i="1"/>
  <c r="B47" i="1"/>
  <c r="C47" i="1"/>
  <c r="B48" i="1"/>
  <c r="C48" i="1"/>
  <c r="D49" i="1"/>
  <c r="E49" i="1"/>
  <c r="F49" i="1"/>
  <c r="F51" i="1"/>
  <c r="B51" i="1" s="1"/>
  <c r="G51" i="1"/>
  <c r="C51" i="1" s="1"/>
  <c r="B52" i="1"/>
  <c r="C52" i="1"/>
  <c r="B53" i="1"/>
  <c r="C53" i="1"/>
  <c r="B54" i="1"/>
  <c r="C54" i="1"/>
  <c r="B55" i="1"/>
  <c r="G55" i="1"/>
  <c r="B56" i="1"/>
  <c r="C56" i="1"/>
  <c r="G56" i="1"/>
  <c r="B57" i="1"/>
  <c r="E57" i="1"/>
  <c r="B58" i="1"/>
  <c r="C58" i="1"/>
  <c r="B59" i="1"/>
  <c r="C59" i="1"/>
  <c r="B60" i="1"/>
  <c r="C60" i="1"/>
  <c r="G60" i="1"/>
  <c r="B61" i="1"/>
  <c r="G61" i="1"/>
  <c r="C61" i="1" s="1"/>
  <c r="B62" i="1"/>
  <c r="C62" i="1"/>
  <c r="B63" i="1"/>
  <c r="C63" i="1"/>
  <c r="G63" i="1"/>
  <c r="B64" i="1"/>
  <c r="C64" i="1"/>
  <c r="B65" i="1"/>
  <c r="C65" i="1"/>
  <c r="B66" i="1"/>
  <c r="C66" i="1"/>
  <c r="D67" i="1"/>
  <c r="B69" i="1"/>
  <c r="G69" i="1"/>
  <c r="C69" i="1" s="1"/>
  <c r="F70" i="1"/>
  <c r="B70" i="1" s="1"/>
  <c r="G70" i="1"/>
  <c r="G78" i="1" s="1"/>
  <c r="B71" i="1"/>
  <c r="C71" i="1"/>
  <c r="G71" i="1"/>
  <c r="B72" i="1"/>
  <c r="C72" i="1"/>
  <c r="B73" i="1"/>
  <c r="G73" i="1"/>
  <c r="C73" i="1" s="1"/>
  <c r="B74" i="1"/>
  <c r="C74" i="1"/>
  <c r="B75" i="1"/>
  <c r="C75" i="1"/>
  <c r="G75" i="1"/>
  <c r="B76" i="1"/>
  <c r="G76" i="1"/>
  <c r="C76" i="1" s="1"/>
  <c r="B77" i="1"/>
  <c r="C77" i="1"/>
  <c r="D78" i="1"/>
  <c r="E78" i="1"/>
  <c r="F78" i="1"/>
  <c r="C80" i="1"/>
  <c r="C102" i="1" s="1"/>
  <c r="E80" i="1"/>
  <c r="F80" i="1"/>
  <c r="G80" i="1"/>
  <c r="B81" i="1"/>
  <c r="E81" i="1"/>
  <c r="C81" i="1" s="1"/>
  <c r="G81" i="1"/>
  <c r="B82" i="1"/>
  <c r="G82" i="1"/>
  <c r="C82" i="1" s="1"/>
  <c r="B83" i="1"/>
  <c r="C83" i="1"/>
  <c r="B85" i="1"/>
  <c r="C85" i="1"/>
  <c r="E85" i="1"/>
  <c r="B86" i="1"/>
  <c r="E86" i="1"/>
  <c r="C86" i="1" s="1"/>
  <c r="B87" i="1"/>
  <c r="C87" i="1"/>
  <c r="B88" i="1"/>
  <c r="C88" i="1"/>
  <c r="B89" i="1"/>
  <c r="C89" i="1"/>
  <c r="G89" i="1"/>
  <c r="B90" i="1"/>
  <c r="G90" i="1"/>
  <c r="C90" i="1" s="1"/>
  <c r="B91" i="1"/>
  <c r="C91" i="1"/>
  <c r="B92" i="1"/>
  <c r="C92" i="1"/>
  <c r="B93" i="1"/>
  <c r="C93" i="1"/>
  <c r="E93" i="1"/>
  <c r="B94" i="1"/>
  <c r="G94" i="1"/>
  <c r="C94" i="1" s="1"/>
  <c r="B95" i="1"/>
  <c r="C95" i="1"/>
  <c r="G95" i="1"/>
  <c r="B96" i="1"/>
  <c r="G96" i="1"/>
  <c r="C96" i="1" s="1"/>
  <c r="B97" i="1"/>
  <c r="C97" i="1"/>
  <c r="B98" i="1"/>
  <c r="C98" i="1"/>
  <c r="B99" i="1"/>
  <c r="C99" i="1"/>
  <c r="B100" i="1"/>
  <c r="C100" i="1"/>
  <c r="B101" i="1"/>
  <c r="C101" i="1"/>
  <c r="D102" i="1"/>
  <c r="E102" i="1"/>
  <c r="G102" i="1"/>
  <c r="B104" i="1"/>
  <c r="C104" i="1"/>
  <c r="B105" i="1"/>
  <c r="E105" i="1"/>
  <c r="G105" i="1"/>
  <c r="G123" i="1" s="1"/>
  <c r="B106" i="1"/>
  <c r="C106" i="1"/>
  <c r="G106" i="1"/>
  <c r="B107" i="1"/>
  <c r="C107" i="1"/>
  <c r="B108" i="1"/>
  <c r="G108" i="1"/>
  <c r="C108" i="1" s="1"/>
  <c r="B109" i="1"/>
  <c r="C109" i="1"/>
  <c r="B110" i="1"/>
  <c r="C110" i="1"/>
  <c r="B111" i="1"/>
  <c r="C111" i="1"/>
  <c r="B112" i="1"/>
  <c r="C112" i="1"/>
  <c r="G112" i="1"/>
  <c r="B113" i="1"/>
  <c r="C113" i="1"/>
  <c r="B114" i="1"/>
  <c r="G114" i="1"/>
  <c r="C114" i="1" s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D123" i="1"/>
  <c r="E123" i="1"/>
  <c r="F123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D132" i="1"/>
  <c r="E132" i="1"/>
  <c r="F132" i="1"/>
  <c r="G132" i="1"/>
  <c r="B134" i="1"/>
  <c r="C134" i="1"/>
  <c r="F135" i="1"/>
  <c r="B135" i="1" s="1"/>
  <c r="G135" i="1"/>
  <c r="G147" i="1" s="1"/>
  <c r="B136" i="1"/>
  <c r="E136" i="1"/>
  <c r="G136" i="1"/>
  <c r="C136" i="1" s="1"/>
  <c r="B137" i="1"/>
  <c r="C137" i="1"/>
  <c r="G137" i="1"/>
  <c r="B138" i="1"/>
  <c r="C138" i="1"/>
  <c r="B139" i="1"/>
  <c r="F139" i="1"/>
  <c r="G139" i="1"/>
  <c r="C139" i="1" s="1"/>
  <c r="B140" i="1"/>
  <c r="C140" i="1"/>
  <c r="F141" i="1"/>
  <c r="B141" i="1" s="1"/>
  <c r="G141" i="1"/>
  <c r="C141" i="1" s="1"/>
  <c r="B142" i="1"/>
  <c r="D142" i="1"/>
  <c r="D147" i="1" s="1"/>
  <c r="E142" i="1"/>
  <c r="C142" i="1" s="1"/>
  <c r="B143" i="1"/>
  <c r="C143" i="1"/>
  <c r="B144" i="1"/>
  <c r="G144" i="1"/>
  <c r="C144" i="1" s="1"/>
  <c r="B145" i="1"/>
  <c r="C145" i="1"/>
  <c r="B146" i="1"/>
  <c r="C146" i="1"/>
  <c r="E147" i="1"/>
  <c r="B149" i="1"/>
  <c r="C149" i="1"/>
  <c r="C159" i="1" s="1"/>
  <c r="E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D159" i="1"/>
  <c r="E159" i="1"/>
  <c r="F159" i="1"/>
  <c r="G159" i="1"/>
  <c r="B161" i="1"/>
  <c r="G161" i="1"/>
  <c r="C161" i="1" s="1"/>
  <c r="B162" i="1"/>
  <c r="C162" i="1"/>
  <c r="E162" i="1"/>
  <c r="B163" i="1"/>
  <c r="E163" i="1"/>
  <c r="C163" i="1" s="1"/>
  <c r="B164" i="1"/>
  <c r="C164" i="1"/>
  <c r="G164" i="1"/>
  <c r="B165" i="1"/>
  <c r="G165" i="1"/>
  <c r="C165" i="1" s="1"/>
  <c r="B166" i="1"/>
  <c r="C166" i="1"/>
  <c r="G166" i="1"/>
  <c r="B167" i="1"/>
  <c r="G167" i="1"/>
  <c r="C167" i="1" s="1"/>
  <c r="B168" i="1"/>
  <c r="C168" i="1"/>
  <c r="B169" i="1"/>
  <c r="C169" i="1"/>
  <c r="B170" i="1"/>
  <c r="C170" i="1"/>
  <c r="B171" i="1"/>
  <c r="C171" i="1"/>
  <c r="F172" i="1"/>
  <c r="B172" i="1" s="1"/>
  <c r="G172" i="1"/>
  <c r="C172" i="1" s="1"/>
  <c r="B173" i="1"/>
  <c r="C173" i="1"/>
  <c r="C174" i="1"/>
  <c r="D174" i="1"/>
  <c r="E174" i="1"/>
  <c r="F174" i="1"/>
  <c r="G174" i="1"/>
  <c r="B176" i="1"/>
  <c r="C176" i="1"/>
  <c r="B177" i="1"/>
  <c r="C177" i="1"/>
  <c r="B178" i="1"/>
  <c r="C178" i="1"/>
  <c r="F179" i="1"/>
  <c r="B179" i="1" s="1"/>
  <c r="B194" i="1" s="1"/>
  <c r="G179" i="1"/>
  <c r="B180" i="1"/>
  <c r="C180" i="1"/>
  <c r="G180" i="1"/>
  <c r="B181" i="1"/>
  <c r="G181" i="1"/>
  <c r="C181" i="1" s="1"/>
  <c r="B182" i="1"/>
  <c r="C182" i="1"/>
  <c r="B183" i="1"/>
  <c r="C183" i="1"/>
  <c r="G183" i="1"/>
  <c r="B184" i="1"/>
  <c r="F184" i="1"/>
  <c r="G184" i="1"/>
  <c r="C184" i="1" s="1"/>
  <c r="B185" i="1"/>
  <c r="C185" i="1"/>
  <c r="B186" i="1"/>
  <c r="E186" i="1"/>
  <c r="F187" i="1"/>
  <c r="B187" i="1" s="1"/>
  <c r="G187" i="1"/>
  <c r="C187" i="1" s="1"/>
  <c r="B188" i="1"/>
  <c r="C188" i="1"/>
  <c r="B189" i="1"/>
  <c r="C189" i="1"/>
  <c r="B190" i="1"/>
  <c r="C190" i="1"/>
  <c r="B191" i="1"/>
  <c r="C191" i="1"/>
  <c r="B192" i="1"/>
  <c r="C192" i="1"/>
  <c r="B193" i="1"/>
  <c r="C193" i="1"/>
  <c r="G193" i="1"/>
  <c r="D194" i="1"/>
  <c r="F194" i="1"/>
  <c r="B196" i="1"/>
  <c r="E196" i="1"/>
  <c r="G196" i="1"/>
  <c r="B197" i="1"/>
  <c r="C197" i="1"/>
  <c r="B198" i="1"/>
  <c r="E198" i="1"/>
  <c r="C198" i="1" s="1"/>
  <c r="C199" i="1"/>
  <c r="E199" i="1"/>
  <c r="F199" i="1"/>
  <c r="B199" i="1" s="1"/>
  <c r="G199" i="1"/>
  <c r="B200" i="1"/>
  <c r="E200" i="1"/>
  <c r="C200" i="1" s="1"/>
  <c r="B201" i="1"/>
  <c r="C201" i="1"/>
  <c r="G201" i="1"/>
  <c r="B202" i="1"/>
  <c r="G202" i="1"/>
  <c r="C202" i="1" s="1"/>
  <c r="B203" i="1"/>
  <c r="C203" i="1"/>
  <c r="G203" i="1"/>
  <c r="B204" i="1"/>
  <c r="C204" i="1"/>
  <c r="B205" i="1"/>
  <c r="C205" i="1"/>
  <c r="B206" i="1"/>
  <c r="G206" i="1"/>
  <c r="C206" i="1" s="1"/>
  <c r="B207" i="1"/>
  <c r="C207" i="1"/>
  <c r="B208" i="1"/>
  <c r="C208" i="1"/>
  <c r="G208" i="1"/>
  <c r="B209" i="1"/>
  <c r="C209" i="1"/>
  <c r="B210" i="1"/>
  <c r="D210" i="1"/>
  <c r="F210" i="1"/>
  <c r="G210" i="1"/>
  <c r="B212" i="1"/>
  <c r="B219" i="1" s="1"/>
  <c r="G212" i="1"/>
  <c r="B213" i="1"/>
  <c r="C213" i="1"/>
  <c r="G213" i="1"/>
  <c r="F214" i="1"/>
  <c r="B214" i="1" s="1"/>
  <c r="G214" i="1"/>
  <c r="C214" i="1" s="1"/>
  <c r="B215" i="1"/>
  <c r="G215" i="1"/>
  <c r="C215" i="1" s="1"/>
  <c r="C216" i="1"/>
  <c r="C217" i="1"/>
  <c r="C218" i="1"/>
  <c r="D219" i="1"/>
  <c r="E219" i="1"/>
  <c r="F219" i="1"/>
  <c r="B221" i="1"/>
  <c r="E221" i="1"/>
  <c r="B222" i="1"/>
  <c r="C222" i="1"/>
  <c r="E222" i="1"/>
  <c r="B223" i="1"/>
  <c r="D223" i="1"/>
  <c r="E223" i="1"/>
  <c r="C223" i="1" s="1"/>
  <c r="B224" i="1"/>
  <c r="C224" i="1"/>
  <c r="D225" i="1"/>
  <c r="B225" i="1" s="1"/>
  <c r="B235" i="1" s="1"/>
  <c r="E225" i="1"/>
  <c r="C225" i="1" s="1"/>
  <c r="B226" i="1"/>
  <c r="D226" i="1"/>
  <c r="E226" i="1"/>
  <c r="C226" i="1" s="1"/>
  <c r="B227" i="1"/>
  <c r="C227" i="1"/>
  <c r="B228" i="1"/>
  <c r="C228" i="1"/>
  <c r="B229" i="1"/>
  <c r="E229" i="1"/>
  <c r="C229" i="1" s="1"/>
  <c r="B230" i="1"/>
  <c r="C230" i="1"/>
  <c r="B231" i="1"/>
  <c r="C231" i="1"/>
  <c r="E231" i="1"/>
  <c r="B232" i="1"/>
  <c r="C232" i="1"/>
  <c r="B233" i="1"/>
  <c r="C233" i="1"/>
  <c r="B234" i="1"/>
  <c r="C234" i="1"/>
  <c r="F235" i="1"/>
  <c r="G235" i="1"/>
  <c r="B237" i="1"/>
  <c r="C237" i="1"/>
  <c r="B238" i="1"/>
  <c r="D238" i="1"/>
  <c r="D247" i="1" s="1"/>
  <c r="E238" i="1"/>
  <c r="C238" i="1" s="1"/>
  <c r="F238" i="1"/>
  <c r="F247" i="1" s="1"/>
  <c r="G238" i="1"/>
  <c r="B239" i="1"/>
  <c r="G239" i="1"/>
  <c r="C239" i="1" s="1"/>
  <c r="B240" i="1"/>
  <c r="C240" i="1"/>
  <c r="B241" i="1"/>
  <c r="C241" i="1"/>
  <c r="G241" i="1"/>
  <c r="B242" i="1"/>
  <c r="G242" i="1"/>
  <c r="C242" i="1" s="1"/>
  <c r="B243" i="1"/>
  <c r="C243" i="1"/>
  <c r="B244" i="1"/>
  <c r="C244" i="1"/>
  <c r="B245" i="1"/>
  <c r="C245" i="1"/>
  <c r="B246" i="1"/>
  <c r="C246" i="1"/>
  <c r="C247" i="1"/>
  <c r="E247" i="1"/>
  <c r="G247" i="1"/>
  <c r="B249" i="1"/>
  <c r="C249" i="1"/>
  <c r="G249" i="1"/>
  <c r="B250" i="1"/>
  <c r="B267" i="1" s="1"/>
  <c r="C250" i="1"/>
  <c r="B251" i="1"/>
  <c r="C251" i="1"/>
  <c r="B252" i="1"/>
  <c r="C252" i="1"/>
  <c r="B253" i="1"/>
  <c r="C253" i="1"/>
  <c r="B254" i="1"/>
  <c r="G254" i="1"/>
  <c r="C254" i="1" s="1"/>
  <c r="B255" i="1"/>
  <c r="C255" i="1"/>
  <c r="G255" i="1"/>
  <c r="B256" i="1"/>
  <c r="C256" i="1"/>
  <c r="B257" i="1"/>
  <c r="G257" i="1"/>
  <c r="C257" i="1" s="1"/>
  <c r="F258" i="1"/>
  <c r="B258" i="1" s="1"/>
  <c r="G258" i="1"/>
  <c r="C258" i="1" s="1"/>
  <c r="B259" i="1"/>
  <c r="C259" i="1"/>
  <c r="G259" i="1"/>
  <c r="B260" i="1"/>
  <c r="G260" i="1"/>
  <c r="C260" i="1" s="1"/>
  <c r="B261" i="1"/>
  <c r="C261" i="1"/>
  <c r="G261" i="1"/>
  <c r="B262" i="1"/>
  <c r="G262" i="1"/>
  <c r="C262" i="1" s="1"/>
  <c r="B263" i="1"/>
  <c r="C263" i="1"/>
  <c r="B264" i="1"/>
  <c r="C264" i="1"/>
  <c r="B265" i="1"/>
  <c r="C265" i="1"/>
  <c r="B266" i="1"/>
  <c r="C266" i="1"/>
  <c r="C267" i="1"/>
  <c r="D267" i="1"/>
  <c r="E267" i="1"/>
  <c r="F267" i="1"/>
  <c r="G267" i="1"/>
  <c r="C123" i="1" l="1"/>
  <c r="B67" i="1"/>
  <c r="B268" i="1" s="1"/>
  <c r="C221" i="1"/>
  <c r="C235" i="1" s="1"/>
  <c r="E235" i="1"/>
  <c r="C186" i="1"/>
  <c r="E194" i="1"/>
  <c r="B174" i="1"/>
  <c r="C135" i="1"/>
  <c r="C147" i="1" s="1"/>
  <c r="B123" i="1"/>
  <c r="C105" i="1"/>
  <c r="B80" i="1"/>
  <c r="B102" i="1" s="1"/>
  <c r="F102" i="1"/>
  <c r="C70" i="1"/>
  <c r="C78" i="1" s="1"/>
  <c r="B78" i="1"/>
  <c r="C57" i="1"/>
  <c r="E67" i="1"/>
  <c r="C25" i="1"/>
  <c r="B247" i="1"/>
  <c r="D235" i="1"/>
  <c r="D268" i="1" s="1"/>
  <c r="C212" i="1"/>
  <c r="C219" i="1" s="1"/>
  <c r="G219" i="1"/>
  <c r="C196" i="1"/>
  <c r="C210" i="1" s="1"/>
  <c r="E210" i="1"/>
  <c r="G194" i="1"/>
  <c r="C179" i="1"/>
  <c r="C194" i="1" s="1"/>
  <c r="F147" i="1"/>
  <c r="B147" i="1"/>
  <c r="F67" i="1"/>
  <c r="F268" i="1" s="1"/>
  <c r="C55" i="1"/>
  <c r="G67" i="1"/>
  <c r="C49" i="1"/>
  <c r="G49" i="1"/>
  <c r="G268" i="1" l="1"/>
  <c r="C67" i="1"/>
  <c r="C268" i="1" s="1"/>
  <c r="E268" i="1"/>
</calcChain>
</file>

<file path=xl/sharedStrings.xml><?xml version="1.0" encoding="utf-8"?>
<sst xmlns="http://schemas.openxmlformats.org/spreadsheetml/2006/main" count="277" uniqueCount="254">
  <si>
    <t xml:space="preserve">Додаток 1                                                                            до наказу Головного управління Держгеокадастру  у Рівненській області  12.03.2018 № 55  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</si>
  <si>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</si>
  <si>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</si>
  <si>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</si>
  <si>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</si>
  <si>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</si>
  <si>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</si>
  <si>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</si>
  <si>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</si>
  <si>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</si>
  <si>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</si>
  <si>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</si>
  <si>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</si>
  <si>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</si>
  <si>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</si>
  <si>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Грушівська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</si>
  <si>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</si>
  <si>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</si>
  <si>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</si>
  <si>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</si>
  <si>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</si>
  <si>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</si>
  <si>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</si>
  <si>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</si>
  <si>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</si>
  <si>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</si>
  <si>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Соснівська селищна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</si>
  <si>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</si>
  <si>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</si>
  <si>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</si>
  <si>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</si>
  <si>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</si>
  <si>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</si>
  <si>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</si>
  <si>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</si>
  <si>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</si>
  <si>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</si>
  <si>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</si>
  <si>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</si>
  <si>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</si>
  <si>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</si>
  <si>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</si>
  <si>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</si>
  <si>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</si>
  <si>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</si>
  <si>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</si>
  <si>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</si>
  <si>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</si>
  <si>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</si>
  <si>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</si>
  <si>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Кідрівська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</si>
  <si>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</si>
  <si>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</si>
  <si>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</si>
  <si>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</si>
  <si>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</si>
  <si>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</si>
  <si>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</si>
  <si>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</si>
  <si>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</si>
  <si>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</si>
  <si>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</si>
  <si>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</si>
  <si>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</si>
  <si>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</si>
  <si>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</si>
  <si>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</si>
  <si>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</si>
  <si>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</si>
  <si>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</si>
  <si>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</si>
  <si>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</si>
  <si>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</si>
  <si>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</si>
  <si>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</si>
  <si>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</si>
  <si>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</si>
  <si>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</si>
  <si>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</si>
  <si>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</si>
  <si>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</si>
  <si>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</si>
  <si>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</si>
  <si>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</si>
  <si>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</si>
  <si>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</si>
  <si>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</si>
  <si>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</si>
  <si>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</si>
  <si>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</si>
  <si>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</si>
  <si>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</si>
  <si>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</si>
  <si>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</si>
  <si>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</si>
  <si>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</si>
  <si>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</si>
  <si>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</si>
  <si>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</si>
  <si>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</si>
  <si>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</si>
  <si>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</si>
  <si>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</si>
  <si>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</si>
  <si>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</si>
  <si>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</si>
  <si>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</si>
  <si>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</si>
  <si>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</si>
  <si>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</si>
  <si>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</si>
  <si>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</si>
  <si>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</si>
  <si>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</si>
  <si>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</si>
  <si>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</si>
  <si>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 xml:space="preserve">Сварицевицька </t>
  </si>
  <si>
    <t>Бережницька</t>
  </si>
  <si>
    <t xml:space="preserve">Лісівська </t>
  </si>
  <si>
    <t xml:space="preserve">Нивецька </t>
  </si>
  <si>
    <t>Велюнська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</si>
  <si>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</si>
  <si>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</si>
  <si>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</si>
  <si>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</si>
  <si>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</si>
  <si>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</si>
  <si>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</si>
  <si>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</si>
  <si>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</si>
  <si>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</si>
  <si>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</si>
  <si>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</si>
  <si>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</si>
  <si>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</si>
  <si>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</si>
  <si>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</si>
  <si>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</si>
  <si>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</si>
  <si>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</si>
  <si>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Дерманська Друга</t>
  </si>
  <si>
    <t>Маломощаницька</t>
  </si>
  <si>
    <t>Миротинська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</si>
  <si>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</si>
  <si>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</si>
  <si>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</si>
  <si>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</si>
  <si>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</si>
  <si>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</si>
  <si>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</si>
  <si>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</si>
  <si>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</si>
  <si>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</si>
  <si>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</si>
  <si>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</si>
  <si>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</si>
  <si>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</si>
  <si>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</si>
  <si>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</si>
  <si>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</si>
  <si>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</si>
  <si>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</si>
  <si>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</si>
  <si>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</si>
  <si>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</si>
  <si>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</si>
  <si>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</si>
  <si>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</si>
  <si>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</si>
  <si>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</si>
  <si>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</si>
  <si>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</si>
  <si>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</si>
  <si>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</si>
  <si>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</si>
  <si>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</si>
  <si>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</si>
  <si>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</si>
  <si>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</si>
  <si>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</si>
  <si>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</si>
  <si>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</si>
  <si>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</si>
  <si>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</si>
  <si>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</si>
  <si>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</si>
  <si>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</si>
  <si>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</si>
  <si>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</si>
  <si>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</si>
  <si>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</si>
  <si>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</si>
  <si>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</si>
  <si>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</si>
  <si>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</si>
  <si>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</si>
  <si>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</si>
  <si>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</si>
  <si>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</si>
  <si>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</si>
  <si>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</si>
  <si>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</si>
  <si>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>Березинівська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</si>
  <si>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</si>
  <si>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</si>
  <si>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</si>
  <si>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</si>
  <si>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</si>
  <si>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</si>
  <si>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</si>
  <si>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</si>
  <si>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</si>
  <si>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</si>
  <si>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</si>
  <si>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</si>
  <si>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</si>
  <si>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</si>
  <si>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</si>
  <si>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</si>
  <si>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</si>
  <si>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Великожитинська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</si>
  <si>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</si>
  <si>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</si>
  <si>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</si>
  <si>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</si>
  <si>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</si>
  <si>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</si>
  <si>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</si>
  <si>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</si>
  <si>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</si>
  <si>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</si>
  <si>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Біловізька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</si>
  <si>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</si>
  <si>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</si>
  <si>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</si>
  <si>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</si>
  <si>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</si>
  <si>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</si>
  <si>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</si>
  <si>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</si>
  <si>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</si>
  <si>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</si>
  <si>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</si>
  <si>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</si>
  <si>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</si>
  <si>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</si>
  <si>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</si>
  <si>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</si>
  <si>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</si>
  <si>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</si>
  <si>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Начальник відділу </t>
  </si>
  <si>
    <t>землеустрою та охорони земель</t>
  </si>
  <si>
    <t>С.Крутій</t>
  </si>
  <si>
    <t>26-45-94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</si>
</sst>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1"/>
    <xf numFmtId="0" fontId="5" fillId="6" borderId="1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64">
    <xf numFmtId="0" fontId="0" fillId="0" borderId="0" xfId="0"/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9" fillId="0" borderId="1" xfId="660" applyNumberFormat="1" applyFont="1" applyFill="1" applyBorder="1" applyAlignment="1">
      <alignment horizontal="left" vertical="center" wrapText="1"/>
    </xf>
    <xf numFmtId="2" fontId="40" fillId="0" borderId="1" xfId="660" applyNumberFormat="1" applyFont="1" applyFill="1" applyBorder="1" applyAlignment="1">
      <alignment horizontal="left" vertical="center" wrapText="1"/>
    </xf>
    <xf numFmtId="2" fontId="39" fillId="0" borderId="1" xfId="661" applyNumberFormat="1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left" vertical="center" wrapText="1"/>
    </xf>
    <xf numFmtId="1" fontId="39" fillId="0" borderId="1" xfId="661" applyNumberFormat="1" applyFont="1" applyFill="1" applyBorder="1" applyAlignment="1">
      <alignment horizontal="center" vertical="center" wrapText="1"/>
    </xf>
    <xf numFmtId="164" fontId="39" fillId="0" borderId="1" xfId="661" applyNumberFormat="1" applyFont="1" applyFill="1" applyBorder="1" applyAlignment="1">
      <alignment horizontal="center" vertical="center" wrapText="1"/>
    </xf>
    <xf numFmtId="2" fontId="39" fillId="0" borderId="1" xfId="661" applyNumberFormat="1" applyFont="1" applyFill="1" applyBorder="1" applyAlignment="1">
      <alignment horizontal="center" vertical="center" wrapText="1"/>
    </xf>
    <xf numFmtId="2" fontId="38" fillId="0" borderId="1" xfId="661" applyNumberFormat="1" applyFont="1" applyFill="1" applyBorder="1" applyAlignment="1">
      <alignment horizontal="left" vertical="center" wrapText="1"/>
    </xf>
    <xf numFmtId="1" fontId="38" fillId="0" borderId="1" xfId="661" applyNumberFormat="1" applyFont="1" applyFill="1" applyBorder="1" applyAlignment="1">
      <alignment horizontal="center" vertical="center" wrapText="1"/>
    </xf>
    <xf numFmtId="164" fontId="38" fillId="0" borderId="1" xfId="66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39" fillId="0" borderId="1" xfId="661" applyNumberFormat="1" applyFont="1" applyFill="1" applyBorder="1" applyAlignment="1">
      <alignment horizontal="left" vertical="center"/>
    </xf>
    <xf numFmtId="2" fontId="40" fillId="0" borderId="1" xfId="661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36" fillId="0" borderId="0" xfId="609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</cellXfs>
  <cellStyles count="762">
    <cellStyle name="_FooterSum" xfId="307"/>
    <cellStyle name="_FooterSum 2" xfId="308"/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2 6" xfId="6"/>
    <cellStyle name="20% - Акцент1 3" xfId="7"/>
    <cellStyle name="20% - Акцент1 3 2" xfId="8"/>
    <cellStyle name="20% - Акцент1 3 3" xfId="9"/>
    <cellStyle name="20% - Акцент1 3 4" xfId="10"/>
    <cellStyle name="20% - Акцент1 3 5" xfId="11"/>
    <cellStyle name="20% - Акцент1 4" xfId="12"/>
    <cellStyle name="20% - Акцент1 4 2" xfId="13"/>
    <cellStyle name="20% - Акцент1 4 2 2" xfId="14"/>
    <cellStyle name="20% - Акцент1 4 3" xfId="15"/>
    <cellStyle name="20% - Акцент1 4 3 2" xfId="16"/>
    <cellStyle name="20% - Акцент1 4 4" xfId="17"/>
    <cellStyle name="20% - Акцент2 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3" xfId="24"/>
    <cellStyle name="20% - Акцент2 3 2" xfId="25"/>
    <cellStyle name="20% - Акцент2 3 3" xfId="26"/>
    <cellStyle name="20% - Акцент2 3 4" xfId="27"/>
    <cellStyle name="20% - Акцент2 3 5" xfId="28"/>
    <cellStyle name="20% - Акцент2 4" xfId="29"/>
    <cellStyle name="20% - Акцент2 4 2" xfId="30"/>
    <cellStyle name="20% - Акцент2 4 2 2" xfId="31"/>
    <cellStyle name="20% - Акцент2 4 3" xfId="32"/>
    <cellStyle name="20% - Акцент2 4 3 2" xfId="33"/>
    <cellStyle name="20% - Акцент2 4 4" xfId="34"/>
    <cellStyle name="20% - Акцент3 2" xfId="35"/>
    <cellStyle name="20% - Акцент3 2 2" xfId="36"/>
    <cellStyle name="20% - Акцент3 2 3" xfId="37"/>
    <cellStyle name="20% - Акцент3 2 4" xfId="38"/>
    <cellStyle name="20% - Акцент3 2 5" xfId="39"/>
    <cellStyle name="20% - Акцент3 2 6" xfId="40"/>
    <cellStyle name="20% - Акцент3 3" xfId="41"/>
    <cellStyle name="20% - Акцент3 3 2" xfId="42"/>
    <cellStyle name="20% - Акцент3 3 3" xfId="43"/>
    <cellStyle name="20% - Акцент3 3 4" xfId="44"/>
    <cellStyle name="20% - Акцент3 3 5" xfId="45"/>
    <cellStyle name="20% - Акцент3 4" xfId="46"/>
    <cellStyle name="20% - Акцент3 4 2" xfId="47"/>
    <cellStyle name="20% - Акцент3 4 2 2" xfId="48"/>
    <cellStyle name="20% - Акцент3 4 3" xfId="49"/>
    <cellStyle name="20% - Акцент3 4 3 2" xfId="50"/>
    <cellStyle name="20% - Акцент3 4 4" xfId="51"/>
    <cellStyle name="20% -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3" xfId="58"/>
    <cellStyle name="20% - Акцент4 3 2" xfId="59"/>
    <cellStyle name="20% - Акцент4 3 3" xfId="60"/>
    <cellStyle name="20% - Акцент4 3 4" xfId="61"/>
    <cellStyle name="20% - Акцент4 3 5" xfId="62"/>
    <cellStyle name="20% - Акцент4 4" xfId="63"/>
    <cellStyle name="20% - Акцент4 4 2" xfId="64"/>
    <cellStyle name="20% - Акцент4 4 2 2" xfId="65"/>
    <cellStyle name="20% - Акцент4 4 3" xfId="66"/>
    <cellStyle name="20% - Акцент4 4 3 2" xfId="67"/>
    <cellStyle name="20% - Акцент4 4 4" xfId="68"/>
    <cellStyle name="20% - Акцент5 2" xfId="69"/>
    <cellStyle name="20% - Акцент5 2 2" xfId="70"/>
    <cellStyle name="20% - Акцент5 2 3" xfId="71"/>
    <cellStyle name="20% - Акцент5 2 4" xfId="72"/>
    <cellStyle name="20% - Акцент5 2 5" xfId="73"/>
    <cellStyle name="20% - Акцент5 2 6" xfId="74"/>
    <cellStyle name="20% - Акцент5 3" xfId="75"/>
    <cellStyle name="20% - Акцент5 3 2" xfId="76"/>
    <cellStyle name="20% - Акцент5 3 3" xfId="77"/>
    <cellStyle name="20% - Акцент5 3 4" xfId="78"/>
    <cellStyle name="20% - Акцент5 3 5" xfId="79"/>
    <cellStyle name="20% - Акцент5 4" xfId="80"/>
    <cellStyle name="20% - Акцент5 4 2" xfId="81"/>
    <cellStyle name="20% - Акцент5 4 2 2" xfId="82"/>
    <cellStyle name="20% - Акцент5 4 3" xfId="83"/>
    <cellStyle name="20% - Акцент5 4 3 2" xfId="84"/>
    <cellStyle name="20% - Акцент5 4 4" xfId="85"/>
    <cellStyle name="20% - Акцент6 2" xfId="86"/>
    <cellStyle name="20% - Акцент6 2 2" xfId="87"/>
    <cellStyle name="20% - Акцент6 2 3" xfId="88"/>
    <cellStyle name="20% - Акцент6 2 4" xfId="89"/>
    <cellStyle name="20% - Акцент6 2 5" xfId="90"/>
    <cellStyle name="20% - Акцент6 2 6" xfId="91"/>
    <cellStyle name="20% - Акцент6 3" xfId="92"/>
    <cellStyle name="20% - Акцент6 3 2" xfId="93"/>
    <cellStyle name="20% - Акцент6 3 3" xfId="94"/>
    <cellStyle name="20% - Акцент6 3 4" xfId="95"/>
    <cellStyle name="20% - Акцент6 3 5" xfId="96"/>
    <cellStyle name="20% - Акцент6 4" xfId="97"/>
    <cellStyle name="20% - Акцент6 4 2" xfId="98"/>
    <cellStyle name="20% - Акцент6 4 2 2" xfId="99"/>
    <cellStyle name="20% - Акцент6 4 3" xfId="100"/>
    <cellStyle name="20% - Акцент6 4 3 2" xfId="101"/>
    <cellStyle name="20% - Акцент6 4 4" xfId="102"/>
    <cellStyle name="40% - Акцент1 2" xfId="103"/>
    <cellStyle name="40% - Акцент1 2 2" xfId="104"/>
    <cellStyle name="40% - Акцент1 2 3" xfId="105"/>
    <cellStyle name="40% - Акцент1 2 4" xfId="106"/>
    <cellStyle name="40% - Акцент1 2 5" xfId="107"/>
    <cellStyle name="40% - Акцент1 2 6" xfId="108"/>
    <cellStyle name="40% - Акцент1 3" xfId="109"/>
    <cellStyle name="40% - Акцент1 3 2" xfId="110"/>
    <cellStyle name="40% - Акцент1 3 3" xfId="111"/>
    <cellStyle name="40% - Акцент1 3 4" xfId="112"/>
    <cellStyle name="40% - Акцент1 3 5" xfId="113"/>
    <cellStyle name="40% - Акцент1 4" xfId="114"/>
    <cellStyle name="40% - Акцент1 4 2" xfId="115"/>
    <cellStyle name="40% - Акцент1 4 2 2" xfId="116"/>
    <cellStyle name="40% - Акцент1 4 3" xfId="117"/>
    <cellStyle name="40% - Акцент1 4 3 2" xfId="118"/>
    <cellStyle name="40% - Акцент1 4 4" xfId="119"/>
    <cellStyle name="40% - Акцент2 2" xfId="120"/>
    <cellStyle name="40% - Акцент2 2 2" xfId="121"/>
    <cellStyle name="40% - Акцент2 2 3" xfId="122"/>
    <cellStyle name="40% - Акцент2 2 4" xfId="123"/>
    <cellStyle name="40% - Акцент2 2 5" xfId="124"/>
    <cellStyle name="40% - Акцент2 2 6" xfId="125"/>
    <cellStyle name="40% - Акцент2 3" xfId="126"/>
    <cellStyle name="40% - Акцент2 3 2" xfId="127"/>
    <cellStyle name="40% - Акцент2 3 3" xfId="128"/>
    <cellStyle name="40% - Акцент2 3 4" xfId="129"/>
    <cellStyle name="40% - Акцент2 3 5" xfId="130"/>
    <cellStyle name="40% - Акцент2 4" xfId="131"/>
    <cellStyle name="40% - Акцент2 4 2" xfId="132"/>
    <cellStyle name="40% - Акцент2 4 2 2" xfId="133"/>
    <cellStyle name="40% - Акцент2 4 3" xfId="134"/>
    <cellStyle name="40% - Акцент2 4 3 2" xfId="135"/>
    <cellStyle name="40% - Акцент2 4 4" xfId="136"/>
    <cellStyle name="40% - Акцент3 2" xfId="137"/>
    <cellStyle name="40% - Акцент3 2 2" xfId="138"/>
    <cellStyle name="40% - Акцент3 2 3" xfId="139"/>
    <cellStyle name="40% - Акцент3 2 4" xfId="140"/>
    <cellStyle name="40% - Акцент3 2 5" xfId="141"/>
    <cellStyle name="40% - Акцент3 2 6" xfId="142"/>
    <cellStyle name="40% - Акцент3 3" xfId="143"/>
    <cellStyle name="40% - Акцент3 3 2" xfId="144"/>
    <cellStyle name="40% - Акцент3 3 3" xfId="145"/>
    <cellStyle name="40% - Акцент3 3 4" xfId="146"/>
    <cellStyle name="40% - Акцент3 3 5" xfId="147"/>
    <cellStyle name="40% - Акцент3 4" xfId="148"/>
    <cellStyle name="40% - Акцент3 4 2" xfId="149"/>
    <cellStyle name="40% - Акцент3 4 2 2" xfId="150"/>
    <cellStyle name="40% - Акцент3 4 3" xfId="151"/>
    <cellStyle name="40% - Акцент3 4 3 2" xfId="152"/>
    <cellStyle name="40% - Акцент3 4 4" xfId="153"/>
    <cellStyle name="40% - Акцент4 2" xfId="154"/>
    <cellStyle name="40% - Акцент4 2 2" xfId="155"/>
    <cellStyle name="40% - Акцент4 2 3" xfId="156"/>
    <cellStyle name="40% - Акцент4 2 4" xfId="157"/>
    <cellStyle name="40% - Акцент4 2 5" xfId="158"/>
    <cellStyle name="40% - Акцент4 2 6" xfId="159"/>
    <cellStyle name="40% - Акцент4 3" xfId="160"/>
    <cellStyle name="40% - Акцент4 3 2" xfId="161"/>
    <cellStyle name="40% - Акцент4 3 3" xfId="162"/>
    <cellStyle name="40% - Акцент4 3 4" xfId="163"/>
    <cellStyle name="40% - Акцент4 3 5" xfId="164"/>
    <cellStyle name="40% - Акцент4 4" xfId="165"/>
    <cellStyle name="40% - Акцент4 4 2" xfId="166"/>
    <cellStyle name="40% - Акцент4 4 2 2" xfId="167"/>
    <cellStyle name="40% - Акцент4 4 3" xfId="168"/>
    <cellStyle name="40% - Акцент4 4 3 2" xfId="169"/>
    <cellStyle name="40% - Акцент4 4 4" xfId="170"/>
    <cellStyle name="40% - Акцент5 2" xfId="171"/>
    <cellStyle name="40% - Акцент5 2 2" xfId="172"/>
    <cellStyle name="40% - Акцент5 2 3" xfId="173"/>
    <cellStyle name="40% - Акцент5 2 4" xfId="174"/>
    <cellStyle name="40% - Акцент5 2 5" xfId="175"/>
    <cellStyle name="40% - Акцент5 2 6" xfId="176"/>
    <cellStyle name="40% - Акцент5 3" xfId="177"/>
    <cellStyle name="40% - Акцент5 3 2" xfId="178"/>
    <cellStyle name="40% - Акцент5 3 3" xfId="179"/>
    <cellStyle name="40% - Акцент5 3 4" xfId="180"/>
    <cellStyle name="40% - Акцент5 3 5" xfId="181"/>
    <cellStyle name="40% - Акцент5 4" xfId="182"/>
    <cellStyle name="40% - Акцент5 4 2" xfId="183"/>
    <cellStyle name="40% - Акцент5 4 2 2" xfId="184"/>
    <cellStyle name="40% - Акцент5 4 3" xfId="185"/>
    <cellStyle name="40% - Акцент5 4 3 2" xfId="186"/>
    <cellStyle name="40% - Акцент5 4 4" xfId="187"/>
    <cellStyle name="40% - Акцент6 2" xfId="188"/>
    <cellStyle name="40% - Акцент6 2 2" xfId="189"/>
    <cellStyle name="40% - Акцент6 2 3" xfId="190"/>
    <cellStyle name="40% - Акцент6 2 4" xfId="191"/>
    <cellStyle name="40% - Акцент6 2 5" xfId="192"/>
    <cellStyle name="40% - Акцент6 2 6" xfId="193"/>
    <cellStyle name="40% - Акцент6 3" xfId="194"/>
    <cellStyle name="40% - Акцент6 3 2" xfId="195"/>
    <cellStyle name="40% - Акцент6 3 3" xfId="196"/>
    <cellStyle name="40% - Акцент6 3 4" xfId="197"/>
    <cellStyle name="40% - Акцент6 3 5" xfId="198"/>
    <cellStyle name="40% - Акцент6 4" xfId="199"/>
    <cellStyle name="40% - Акцент6 4 2" xfId="200"/>
    <cellStyle name="40% - Акцент6 4 2 2" xfId="201"/>
    <cellStyle name="40% - Акцент6 4 3" xfId="202"/>
    <cellStyle name="40% - Акцент6 4 3 2" xfId="203"/>
    <cellStyle name="40% - Акцент6 4 4" xfId="204"/>
    <cellStyle name="60% - Акцент1 2" xfId="205"/>
    <cellStyle name="60% - Акцент1 2 2" xfId="206"/>
    <cellStyle name="60% - Акцент1 2 3" xfId="207"/>
    <cellStyle name="60% - Акцент1 2 4" xfId="208"/>
    <cellStyle name="60% - Акцент1 2 5" xfId="209"/>
    <cellStyle name="60% - Акцент1 2 6" xfId="210"/>
    <cellStyle name="60% - Акцент1 3" xfId="211"/>
    <cellStyle name="60% - Акцент1 3 2" xfId="212"/>
    <cellStyle name="60% - Акцент1 3 3" xfId="213"/>
    <cellStyle name="60% - Акцент1 3 4" xfId="214"/>
    <cellStyle name="60% - Акцент1 3 5" xfId="215"/>
    <cellStyle name="60% - Акцент1 4" xfId="216"/>
    <cellStyle name="60% - Акцент1 4 2" xfId="217"/>
    <cellStyle name="60% - Акцент1 4 2 2" xfId="218"/>
    <cellStyle name="60% - Акцент1 4 3" xfId="219"/>
    <cellStyle name="60% - Акцент1 4 3 2" xfId="220"/>
    <cellStyle name="60% - Акцент1 4 4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2 5" xfId="226"/>
    <cellStyle name="60% - Акцент2 2 6" xfId="227"/>
    <cellStyle name="60% - Акцент2 3" xfId="228"/>
    <cellStyle name="60% - Акцент2 3 2" xfId="229"/>
    <cellStyle name="60% - Акцент2 3 3" xfId="230"/>
    <cellStyle name="60% - Акцент2 3 4" xfId="231"/>
    <cellStyle name="60% - Акцент2 3 5" xfId="232"/>
    <cellStyle name="60% - Акцент2 4" xfId="233"/>
    <cellStyle name="60% - Акцент2 4 2" xfId="234"/>
    <cellStyle name="60% - Акцент2 4 2 2" xfId="235"/>
    <cellStyle name="60% - Акцент2 4 3" xfId="236"/>
    <cellStyle name="60% - Акцент2 4 3 2" xfId="237"/>
    <cellStyle name="60% - Акцент2 4 4" xfId="238"/>
    <cellStyle name="60% - Акцент3 2" xfId="239"/>
    <cellStyle name="60% - Акцент3 2 2" xfId="240"/>
    <cellStyle name="60% - Акцент3 2 3" xfId="241"/>
    <cellStyle name="60% - Акцент3 2 4" xfId="242"/>
    <cellStyle name="60% - Акцент3 2 5" xfId="243"/>
    <cellStyle name="60% - Акцент3 2 6" xfId="244"/>
    <cellStyle name="60% - Акцент3 3" xfId="245"/>
    <cellStyle name="60% - Акцент3 3 2" xfId="246"/>
    <cellStyle name="60% - Акцент3 3 3" xfId="247"/>
    <cellStyle name="60% - Акцент3 3 4" xfId="248"/>
    <cellStyle name="60% - Акцент3 3 5" xfId="249"/>
    <cellStyle name="60% - Акцент3 4" xfId="250"/>
    <cellStyle name="60% - Акцент3 4 2" xfId="251"/>
    <cellStyle name="60% - Акцент3 4 2 2" xfId="252"/>
    <cellStyle name="60% - Акцент3 4 3" xfId="253"/>
    <cellStyle name="60% - Акцент3 4 3 2" xfId="254"/>
    <cellStyle name="60% - Акцент3 4 4" xfId="255"/>
    <cellStyle name="60% - Акцент4 2" xfId="256"/>
    <cellStyle name="60% - Акцент4 2 2" xfId="257"/>
    <cellStyle name="60% - Акцент4 2 3" xfId="258"/>
    <cellStyle name="60% - Акцент4 2 4" xfId="259"/>
    <cellStyle name="60% - Акцент4 2 5" xfId="260"/>
    <cellStyle name="60% - Акцент4 2 6" xfId="261"/>
    <cellStyle name="60% - Акцент4 3" xfId="262"/>
    <cellStyle name="60% - Акцент4 3 2" xfId="263"/>
    <cellStyle name="60% - Акцент4 3 3" xfId="264"/>
    <cellStyle name="60% - Акцент4 3 4" xfId="265"/>
    <cellStyle name="60% - Акцент4 3 5" xfId="266"/>
    <cellStyle name="60% - Акцент4 4" xfId="267"/>
    <cellStyle name="60% - Акцент4 4 2" xfId="268"/>
    <cellStyle name="60% - Акцент4 4 2 2" xfId="269"/>
    <cellStyle name="60% - Акцент4 4 3" xfId="270"/>
    <cellStyle name="60% - Акцент4 4 3 2" xfId="271"/>
    <cellStyle name="60% - Акцент4 4 4" xfId="272"/>
    <cellStyle name="60% - Акцент5 2" xfId="273"/>
    <cellStyle name="60% - Акцент5 2 2" xfId="274"/>
    <cellStyle name="60% - Акцент5 2 3" xfId="275"/>
    <cellStyle name="60% - Акцент5 2 4" xfId="276"/>
    <cellStyle name="60% - Акцент5 2 5" xfId="277"/>
    <cellStyle name="60% - Акцент5 2 6" xfId="278"/>
    <cellStyle name="60% - Акцент5 3" xfId="279"/>
    <cellStyle name="60% - Акцент5 3 2" xfId="280"/>
    <cellStyle name="60% - Акцент5 3 3" xfId="281"/>
    <cellStyle name="60% - Акцент5 3 4" xfId="282"/>
    <cellStyle name="60% - Акцент5 3 5" xfId="283"/>
    <cellStyle name="60% - Акцент5 4" xfId="284"/>
    <cellStyle name="60% - Акцент5 4 2" xfId="285"/>
    <cellStyle name="60% - Акцент5 4 2 2" xfId="286"/>
    <cellStyle name="60% - Акцент5 4 3" xfId="287"/>
    <cellStyle name="60% - Акцент5 4 3 2" xfId="288"/>
    <cellStyle name="60% - Акцент5 4 4" xfId="289"/>
    <cellStyle name="60% - Акцент6 2" xfId="290"/>
    <cellStyle name="60% - Акцент6 2 2" xfId="291"/>
    <cellStyle name="60% - Акцент6 2 3" xfId="292"/>
    <cellStyle name="60% - Акцент6 2 4" xfId="293"/>
    <cellStyle name="60% - Акцент6 2 5" xfId="294"/>
    <cellStyle name="60% - Акцент6 2 6" xfId="295"/>
    <cellStyle name="60% - Акцент6 3" xfId="296"/>
    <cellStyle name="60% - Акцент6 3 2" xfId="297"/>
    <cellStyle name="60% - Акцент6 3 3" xfId="298"/>
    <cellStyle name="60% - Акцент6 3 4" xfId="299"/>
    <cellStyle name="60% - Акцент6 3 5" xfId="300"/>
    <cellStyle name="60% - Акцент6 4" xfId="301"/>
    <cellStyle name="60% - Акцент6 4 2" xfId="302"/>
    <cellStyle name="60% - Акцент6 4 2 2" xfId="303"/>
    <cellStyle name="60% - Акцент6 4 3" xfId="304"/>
    <cellStyle name="60% - Акцент6 4 3 2" xfId="305"/>
    <cellStyle name="60% - Акцент6 4 4" xfId="306"/>
    <cellStyle name="Акцент1 2" xfId="309"/>
    <cellStyle name="Акцент1 2 2" xfId="310"/>
    <cellStyle name="Акцент1 2 3" xfId="311"/>
    <cellStyle name="Акцент1 2 4" xfId="312"/>
    <cellStyle name="Акцент1 2 5" xfId="313"/>
    <cellStyle name="Акцент1 2 6" xfId="314"/>
    <cellStyle name="Акцент1 3" xfId="315"/>
    <cellStyle name="Акцент1 3 2" xfId="316"/>
    <cellStyle name="Акцент1 3 3" xfId="317"/>
    <cellStyle name="Акцент1 3 4" xfId="318"/>
    <cellStyle name="Акцент1 3 5" xfId="319"/>
    <cellStyle name="Акцент1 4" xfId="320"/>
    <cellStyle name="Акцент1 4 2" xfId="321"/>
    <cellStyle name="Акцент1 4 2 2" xfId="322"/>
    <cellStyle name="Акцент1 4 3" xfId="323"/>
    <cellStyle name="Акцент1 4 3 2" xfId="324"/>
    <cellStyle name="Акцент1 4 4" xfId="325"/>
    <cellStyle name="Акцент2 2" xfId="326"/>
    <cellStyle name="Акцент2 2 2" xfId="327"/>
    <cellStyle name="Акцент2 2 3" xfId="328"/>
    <cellStyle name="Акцент2 2 4" xfId="329"/>
    <cellStyle name="Акцент2 2 5" xfId="330"/>
    <cellStyle name="Акцент2 2 6" xfId="331"/>
    <cellStyle name="Акцент2 3" xfId="332"/>
    <cellStyle name="Акцент2 3 2" xfId="333"/>
    <cellStyle name="Акцент2 3 3" xfId="334"/>
    <cellStyle name="Акцент2 3 4" xfId="335"/>
    <cellStyle name="Акцент2 3 5" xfId="336"/>
    <cellStyle name="Акцент2 4" xfId="337"/>
    <cellStyle name="Акцент2 4 2" xfId="338"/>
    <cellStyle name="Акцент2 4 2 2" xfId="339"/>
    <cellStyle name="Акцент2 4 3" xfId="340"/>
    <cellStyle name="Акцент2 4 3 2" xfId="341"/>
    <cellStyle name="Акцент2 4 4" xfId="342"/>
    <cellStyle name="Акцент3 2" xfId="343"/>
    <cellStyle name="Акцент3 2 2" xfId="344"/>
    <cellStyle name="Акцент3 2 3" xfId="345"/>
    <cellStyle name="Акцент3 2 4" xfId="346"/>
    <cellStyle name="Акцент3 2 5" xfId="347"/>
    <cellStyle name="Акцент3 2 6" xfId="348"/>
    <cellStyle name="Акцент3 3" xfId="349"/>
    <cellStyle name="Акцент3 3 2" xfId="350"/>
    <cellStyle name="Акцент3 3 3" xfId="351"/>
    <cellStyle name="Акцент3 3 4" xfId="352"/>
    <cellStyle name="Акцент3 3 5" xfId="353"/>
    <cellStyle name="Акцент3 4" xfId="354"/>
    <cellStyle name="Акцент3 4 2" xfId="355"/>
    <cellStyle name="Акцент3 4 2 2" xfId="356"/>
    <cellStyle name="Акцент3 4 3" xfId="357"/>
    <cellStyle name="Акцент3 4 3 2" xfId="358"/>
    <cellStyle name="Акцент3 4 4" xfId="359"/>
    <cellStyle name="Акцент4 2" xfId="360"/>
    <cellStyle name="Акцент4 2 2" xfId="361"/>
    <cellStyle name="Акцент4 2 3" xfId="362"/>
    <cellStyle name="Акцент4 2 4" xfId="363"/>
    <cellStyle name="Акцент4 2 5" xfId="364"/>
    <cellStyle name="Акцент4 2 6" xfId="365"/>
    <cellStyle name="Акцент4 3" xfId="366"/>
    <cellStyle name="Акцент4 3 2" xfId="367"/>
    <cellStyle name="Акцент4 3 3" xfId="368"/>
    <cellStyle name="Акцент4 3 4" xfId="369"/>
    <cellStyle name="Акцент4 3 5" xfId="370"/>
    <cellStyle name="Акцент4 4" xfId="371"/>
    <cellStyle name="Акцент4 4 2" xfId="372"/>
    <cellStyle name="Акцент4 4 2 2" xfId="373"/>
    <cellStyle name="Акцент4 4 3" xfId="374"/>
    <cellStyle name="Акцент4 4 3 2" xfId="375"/>
    <cellStyle name="Акцент4 4 4" xfId="376"/>
    <cellStyle name="Акцент5 2" xfId="377"/>
    <cellStyle name="Акцент5 2 2" xfId="378"/>
    <cellStyle name="Акцент5 2 3" xfId="379"/>
    <cellStyle name="Акцент5 2 4" xfId="380"/>
    <cellStyle name="Акцент5 2 5" xfId="381"/>
    <cellStyle name="Акцент5 2 6" xfId="382"/>
    <cellStyle name="Акцент5 3" xfId="383"/>
    <cellStyle name="Акцент5 3 2" xfId="384"/>
    <cellStyle name="Акцент5 3 3" xfId="385"/>
    <cellStyle name="Акцент5 3 4" xfId="386"/>
    <cellStyle name="Акцент5 3 5" xfId="387"/>
    <cellStyle name="Акцент5 4" xfId="388"/>
    <cellStyle name="Акцент5 4 2" xfId="389"/>
    <cellStyle name="Акцент5 4 2 2" xfId="390"/>
    <cellStyle name="Акцент5 4 3" xfId="391"/>
    <cellStyle name="Акцент5 4 3 2" xfId="392"/>
    <cellStyle name="Акцент5 4 4" xfId="393"/>
    <cellStyle name="Акцент6 2" xfId="394"/>
    <cellStyle name="Акцент6 2 2" xfId="395"/>
    <cellStyle name="Акцент6 2 3" xfId="396"/>
    <cellStyle name="Акцент6 2 4" xfId="397"/>
    <cellStyle name="Акцент6 2 5" xfId="398"/>
    <cellStyle name="Акцент6 2 6" xfId="399"/>
    <cellStyle name="Акцент6 3" xfId="400"/>
    <cellStyle name="Акцент6 3 2" xfId="401"/>
    <cellStyle name="Акцент6 3 3" xfId="402"/>
    <cellStyle name="Акцент6 3 4" xfId="403"/>
    <cellStyle name="Акцент6 3 5" xfId="404"/>
    <cellStyle name="Акцент6 4" xfId="405"/>
    <cellStyle name="Акцент6 4 2" xfId="406"/>
    <cellStyle name="Акцент6 4 2 2" xfId="407"/>
    <cellStyle name="Акцент6 4 3" xfId="408"/>
    <cellStyle name="Акцент6 4 3 2" xfId="409"/>
    <cellStyle name="Акцент6 4 4" xfId="410"/>
    <cellStyle name="Ввод  2" xfId="411"/>
    <cellStyle name="Ввод  2 2" xfId="412"/>
    <cellStyle name="Ввод  2 3" xfId="413"/>
    <cellStyle name="Ввод  2 4" xfId="414"/>
    <cellStyle name="Ввод  2 5" xfId="415"/>
    <cellStyle name="Ввод  2 6" xfId="416"/>
    <cellStyle name="Ввод  3" xfId="417"/>
    <cellStyle name="Ввод  3 2" xfId="418"/>
    <cellStyle name="Ввод  3 3" xfId="419"/>
    <cellStyle name="Ввод  3 4" xfId="420"/>
    <cellStyle name="Ввод  3 5" xfId="421"/>
    <cellStyle name="Ввод  4" xfId="422"/>
    <cellStyle name="Ввод  4 2" xfId="423"/>
    <cellStyle name="Ввод  4 2 2" xfId="424"/>
    <cellStyle name="Ввод  4 3" xfId="425"/>
    <cellStyle name="Ввод  4 3 2" xfId="426"/>
    <cellStyle name="Ввод  4 4" xfId="427"/>
    <cellStyle name="Вывод 2" xfId="428"/>
    <cellStyle name="Вывод 2 2" xfId="429"/>
    <cellStyle name="Вывод 2 3" xfId="430"/>
    <cellStyle name="Вывод 2 4" xfId="431"/>
    <cellStyle name="Вывод 2 5" xfId="432"/>
    <cellStyle name="Вывод 2 6" xfId="433"/>
    <cellStyle name="Вывод 3" xfId="434"/>
    <cellStyle name="Вывод 3 2" xfId="435"/>
    <cellStyle name="Вывод 3 3" xfId="436"/>
    <cellStyle name="Вывод 3 4" xfId="437"/>
    <cellStyle name="Вывод 3 5" xfId="438"/>
    <cellStyle name="Вывод 4" xfId="439"/>
    <cellStyle name="Вывод 4 2" xfId="440"/>
    <cellStyle name="Вывод 4 2 2" xfId="441"/>
    <cellStyle name="Вывод 4 3" xfId="442"/>
    <cellStyle name="Вывод 4 3 2" xfId="443"/>
    <cellStyle name="Вывод 4 4" xfId="444"/>
    <cellStyle name="Вычисление 2" xfId="445"/>
    <cellStyle name="Вычисление 2 2" xfId="446"/>
    <cellStyle name="Вычисление 2 3" xfId="447"/>
    <cellStyle name="Вычисление 2 4" xfId="448"/>
    <cellStyle name="Вычисление 2 5" xfId="449"/>
    <cellStyle name="Вычисление 2 6" xfId="450"/>
    <cellStyle name="Вычисление 3" xfId="451"/>
    <cellStyle name="Вычисление 3 2" xfId="452"/>
    <cellStyle name="Вычисление 3 3" xfId="453"/>
    <cellStyle name="Вычисление 3 4" xfId="454"/>
    <cellStyle name="Вычисление 3 5" xfId="455"/>
    <cellStyle name="Вычисление 4" xfId="456"/>
    <cellStyle name="Вычисление 4 2" xfId="457"/>
    <cellStyle name="Вычисление 4 2 2" xfId="458"/>
    <cellStyle name="Вычисление 4 3" xfId="459"/>
    <cellStyle name="Вычисление 4 3 2" xfId="460"/>
    <cellStyle name="Вычисление 4 4" xfId="461"/>
    <cellStyle name="Заголовок 1 2" xfId="462"/>
    <cellStyle name="Заголовок 1 2 2" xfId="463"/>
    <cellStyle name="Заголовок 1 2 3" xfId="464"/>
    <cellStyle name="Заголовок 1 2 4" xfId="465"/>
    <cellStyle name="Заголовок 1 2 5" xfId="466"/>
    <cellStyle name="Заголовок 1 2 6" xfId="467"/>
    <cellStyle name="Заголовок 1 3" xfId="468"/>
    <cellStyle name="Заголовок 1 3 2" xfId="469"/>
    <cellStyle name="Заголовок 1 3 3" xfId="470"/>
    <cellStyle name="Заголовок 1 3 4" xfId="471"/>
    <cellStyle name="Заголовок 1 3 5" xfId="472"/>
    <cellStyle name="Заголовок 1 4" xfId="473"/>
    <cellStyle name="Заголовок 1 4 2" xfId="474"/>
    <cellStyle name="Заголовок 1 4 2 2" xfId="475"/>
    <cellStyle name="Заголовок 1 4 3" xfId="476"/>
    <cellStyle name="Заголовок 1 4 3 2" xfId="477"/>
    <cellStyle name="Заголовок 1 4 4" xfId="478"/>
    <cellStyle name="Заголовок 2 2" xfId="479"/>
    <cellStyle name="Заголовок 2 2 2" xfId="480"/>
    <cellStyle name="Заголовок 2 2 3" xfId="481"/>
    <cellStyle name="Заголовок 2 2 4" xfId="482"/>
    <cellStyle name="Заголовок 2 2 5" xfId="483"/>
    <cellStyle name="Заголовок 2 2 6" xfId="484"/>
    <cellStyle name="Заголовок 2 3" xfId="485"/>
    <cellStyle name="Заголовок 2 3 2" xfId="486"/>
    <cellStyle name="Заголовок 2 3 3" xfId="487"/>
    <cellStyle name="Заголовок 2 3 4" xfId="488"/>
    <cellStyle name="Заголовок 2 3 5" xfId="489"/>
    <cellStyle name="Заголовок 2 4" xfId="490"/>
    <cellStyle name="Заголовок 2 4 2" xfId="491"/>
    <cellStyle name="Заголовок 2 4 2 2" xfId="492"/>
    <cellStyle name="Заголовок 2 4 3" xfId="493"/>
    <cellStyle name="Заголовок 2 4 3 2" xfId="494"/>
    <cellStyle name="Заголовок 2 4 4" xfId="495"/>
    <cellStyle name="Заголовок 3 2" xfId="496"/>
    <cellStyle name="Заголовок 3 2 2" xfId="497"/>
    <cellStyle name="Заголовок 3 2 3" xfId="498"/>
    <cellStyle name="Заголовок 3 2 4" xfId="499"/>
    <cellStyle name="Заголовок 3 2 5" xfId="500"/>
    <cellStyle name="Заголовок 3 2 6" xfId="501"/>
    <cellStyle name="Заголовок 3 3" xfId="502"/>
    <cellStyle name="Заголовок 3 3 2" xfId="503"/>
    <cellStyle name="Заголовок 3 3 3" xfId="504"/>
    <cellStyle name="Заголовок 3 3 4" xfId="505"/>
    <cellStyle name="Заголовок 3 3 5" xfId="506"/>
    <cellStyle name="Заголовок 3 4" xfId="507"/>
    <cellStyle name="Заголовок 3 4 2" xfId="508"/>
    <cellStyle name="Заголовок 3 4 2 2" xfId="509"/>
    <cellStyle name="Заголовок 3 4 3" xfId="510"/>
    <cellStyle name="Заголовок 3 4 3 2" xfId="511"/>
    <cellStyle name="Заголовок 3 4 4" xfId="512"/>
    <cellStyle name="Заголовок 4 2" xfId="513"/>
    <cellStyle name="Заголовок 4 2 2" xfId="514"/>
    <cellStyle name="Заголовок 4 2 3" xfId="515"/>
    <cellStyle name="Заголовок 4 2 4" xfId="516"/>
    <cellStyle name="Заголовок 4 2 5" xfId="517"/>
    <cellStyle name="Заголовок 4 2 6" xfId="518"/>
    <cellStyle name="Заголовок 4 3" xfId="519"/>
    <cellStyle name="Заголовок 4 3 2" xfId="520"/>
    <cellStyle name="Заголовок 4 3 3" xfId="521"/>
    <cellStyle name="Заголовок 4 3 4" xfId="522"/>
    <cellStyle name="Заголовок 4 3 5" xfId="523"/>
    <cellStyle name="Заголовок 4 4" xfId="524"/>
    <cellStyle name="Заголовок 4 4 2" xfId="525"/>
    <cellStyle name="Заголовок 4 4 2 2" xfId="526"/>
    <cellStyle name="Заголовок 4 4 3" xfId="527"/>
    <cellStyle name="Заголовок 4 4 3 2" xfId="528"/>
    <cellStyle name="Заголовок 4 4 4" xfId="529"/>
    <cellStyle name="Звичайний" xfId="0" builtinId="0"/>
    <cellStyle name="Итог 2" xfId="530"/>
    <cellStyle name="Итог 2 2" xfId="531"/>
    <cellStyle name="Итог 2 3" xfId="532"/>
    <cellStyle name="Итог 2 4" xfId="533"/>
    <cellStyle name="Итог 2 5" xfId="534"/>
    <cellStyle name="Итог 2 6" xfId="535"/>
    <cellStyle name="Итог 3" xfId="536"/>
    <cellStyle name="Итог 3 2" xfId="537"/>
    <cellStyle name="Итог 3 3" xfId="538"/>
    <cellStyle name="Итог 3 4" xfId="539"/>
    <cellStyle name="Итог 3 5" xfId="540"/>
    <cellStyle name="Итог 4" xfId="541"/>
    <cellStyle name="Итог 4 2" xfId="542"/>
    <cellStyle name="Итог 4 2 2" xfId="543"/>
    <cellStyle name="Итог 4 3" xfId="544"/>
    <cellStyle name="Итог 4 3 2" xfId="545"/>
    <cellStyle name="Итог 4 4" xfId="546"/>
    <cellStyle name="Контрольная ячейка 2" xfId="547"/>
    <cellStyle name="Контрольная ячейка 2 2" xfId="548"/>
    <cellStyle name="Контрольная ячейка 2 3" xfId="549"/>
    <cellStyle name="Контрольная ячейка 2 4" xfId="550"/>
    <cellStyle name="Контрольная ячейка 2 5" xfId="551"/>
    <cellStyle name="Контрольная ячейка 2 6" xfId="552"/>
    <cellStyle name="Контрольная ячейка 3" xfId="553"/>
    <cellStyle name="Контрольная ячейка 3 2" xfId="554"/>
    <cellStyle name="Контрольная ячейка 3 3" xfId="555"/>
    <cellStyle name="Контрольная ячейка 3 4" xfId="556"/>
    <cellStyle name="Контрольная ячейка 3 5" xfId="557"/>
    <cellStyle name="Контрольная ячейка 4" xfId="558"/>
    <cellStyle name="Контрольная ячейка 4 2" xfId="559"/>
    <cellStyle name="Контрольная ячейка 4 2 2" xfId="560"/>
    <cellStyle name="Контрольная ячейка 4 3" xfId="561"/>
    <cellStyle name="Контрольная ячейка 4 3 2" xfId="562"/>
    <cellStyle name="Контрольная ячейка 4 4" xfId="563"/>
    <cellStyle name="Название 2" xfId="564"/>
    <cellStyle name="Название 2 2" xfId="565"/>
    <cellStyle name="Название 2 2 2" xfId="566"/>
    <cellStyle name="Название 2 3" xfId="567"/>
    <cellStyle name="Название 2 3 2" xfId="568"/>
    <cellStyle name="Название 2 4" xfId="569"/>
    <cellStyle name="Название 2 4 2" xfId="570"/>
    <cellStyle name="Название 2 5" xfId="571"/>
    <cellStyle name="Название 2 5 2" xfId="572"/>
    <cellStyle name="Название 2 6" xfId="573"/>
    <cellStyle name="Название 2 6 2" xfId="574"/>
    <cellStyle name="Название 2 7" xfId="575"/>
    <cellStyle name="Название 3" xfId="576"/>
    <cellStyle name="Название 3 2" xfId="577"/>
    <cellStyle name="Название 3 2 2" xfId="578"/>
    <cellStyle name="Название 3 3" xfId="579"/>
    <cellStyle name="Название 3 3 2" xfId="580"/>
    <cellStyle name="Название 3 4" xfId="581"/>
    <cellStyle name="Название 3 4 2" xfId="582"/>
    <cellStyle name="Название 3 5" xfId="583"/>
    <cellStyle name="Название 3 5 2" xfId="584"/>
    <cellStyle name="Название 3 6" xfId="585"/>
    <cellStyle name="Название 4" xfId="586"/>
    <cellStyle name="Название 4 2" xfId="587"/>
    <cellStyle name="Название 4 2 2" xfId="588"/>
    <cellStyle name="Название 4 3" xfId="589"/>
    <cellStyle name="Название 4 3 2" xfId="590"/>
    <cellStyle name="Название 4 4" xfId="591"/>
    <cellStyle name="Нейтральный 2" xfId="592"/>
    <cellStyle name="Нейтральный 2 2" xfId="593"/>
    <cellStyle name="Нейтральный 2 3" xfId="594"/>
    <cellStyle name="Нейтральный 2 4" xfId="595"/>
    <cellStyle name="Нейтральный 2 5" xfId="596"/>
    <cellStyle name="Нейтральный 2 6" xfId="597"/>
    <cellStyle name="Нейтральный 3" xfId="598"/>
    <cellStyle name="Нейтральный 3 2" xfId="599"/>
    <cellStyle name="Нейтральный 3 3" xfId="600"/>
    <cellStyle name="Нейтральный 3 4" xfId="601"/>
    <cellStyle name="Нейтральный 3 5" xfId="602"/>
    <cellStyle name="Нейтральный 4" xfId="603"/>
    <cellStyle name="Нейтральный 4 2" xfId="604"/>
    <cellStyle name="Нейтральный 4 2 2" xfId="605"/>
    <cellStyle name="Нейтральный 4 3" xfId="606"/>
    <cellStyle name="Нейтральный 4 3 2" xfId="607"/>
    <cellStyle name="Нейтральный 4 4" xfId="608"/>
    <cellStyle name="Обычный 10" xfId="609"/>
    <cellStyle name="Обычный 11 2" xfId="610"/>
    <cellStyle name="Обычный 11 3" xfId="611"/>
    <cellStyle name="Обычный 12" xfId="612"/>
    <cellStyle name="Обычный 15" xfId="613"/>
    <cellStyle name="Обычный 17" xfId="614"/>
    <cellStyle name="Обычный 18" xfId="615"/>
    <cellStyle name="Обычный 19" xfId="616"/>
    <cellStyle name="Обычный 2" xfId="617"/>
    <cellStyle name="Обычный 2 2" xfId="618"/>
    <cellStyle name="Обычный 2 2 10" xfId="619"/>
    <cellStyle name="Обычный 2 2 2" xfId="620"/>
    <cellStyle name="Обычный 2 2 2 2" xfId="621"/>
    <cellStyle name="Обычный 2 2 2 3" xfId="622"/>
    <cellStyle name="Обычный 2 2 3" xfId="623"/>
    <cellStyle name="Обычный 2 2 4" xfId="624"/>
    <cellStyle name="Обычный 2 2 5" xfId="625"/>
    <cellStyle name="Обычный 2 2 6" xfId="626"/>
    <cellStyle name="Обычный 2 2 7" xfId="627"/>
    <cellStyle name="Обычный 2 2 8" xfId="628"/>
    <cellStyle name="Обычный 2 2 9" xfId="629"/>
    <cellStyle name="Обычный 2 3" xfId="630"/>
    <cellStyle name="Обычный 2 4" xfId="631"/>
    <cellStyle name="Обычный 2 5" xfId="632"/>
    <cellStyle name="Обычный 21" xfId="633"/>
    <cellStyle name="Обычный 22" xfId="634"/>
    <cellStyle name="Обычный 23" xfId="635"/>
    <cellStyle name="Обычный 24" xfId="636"/>
    <cellStyle name="Обычный 27" xfId="637"/>
    <cellStyle name="Обычный 3" xfId="638"/>
    <cellStyle name="Обычный 3 2" xfId="639"/>
    <cellStyle name="Обычный 3 3" xfId="640"/>
    <cellStyle name="Обычный 3 4" xfId="641"/>
    <cellStyle name="Обычный 30" xfId="642"/>
    <cellStyle name="Обычный 31" xfId="643"/>
    <cellStyle name="Обычный 35" xfId="644"/>
    <cellStyle name="Обычный 36" xfId="645"/>
    <cellStyle name="Обычный 38" xfId="646"/>
    <cellStyle name="Обычный 39" xfId="647"/>
    <cellStyle name="Обычный 4" xfId="648"/>
    <cellStyle name="Обычный 40" xfId="649"/>
    <cellStyle name="Обычный 41" xfId="650"/>
    <cellStyle name="Обычный 42" xfId="651"/>
    <cellStyle name="Обычный 43" xfId="652"/>
    <cellStyle name="Обычный 45" xfId="653"/>
    <cellStyle name="Обычный 5" xfId="654"/>
    <cellStyle name="Обычный 5 2" xfId="655"/>
    <cellStyle name="Обычный 6" xfId="656"/>
    <cellStyle name="Обычный 6 2" xfId="657"/>
    <cellStyle name="Обычный 6 3" xfId="658"/>
    <cellStyle name="Обычный 6 4" xfId="659"/>
    <cellStyle name="Обычный 7" xfId="660"/>
    <cellStyle name="Обычный 8" xfId="661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4"/>
  <sheetViews>
    <sheetView tabSelected="1" view="pageBreakPreview" topLeftCell="A43" zoomScale="80" zoomScaleSheetLayoutView="80" workbookViewId="0">
      <selection activeCell="D2" sqref="D2"/>
    </sheetView>
  </sheetViews>
  <sheetFormatPr defaultColWidth="9" defaultRowHeight="12.75" x14ac:dyDescent="0.2"/>
  <cols>
    <col min="1" max="1" width="27.42578125" customWidth="1"/>
    <col min="2" max="2" width="11.7109375" customWidth="1"/>
    <col min="3" max="3" width="16.14062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52" t="s">
        <v>0</v>
      </c>
      <c r="E1" s="52"/>
      <c r="F1" s="52"/>
      <c r="G1" s="52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53" t="s">
        <v>1</v>
      </c>
      <c r="B3" s="53"/>
      <c r="C3" s="53"/>
      <c r="D3" s="53"/>
      <c r="E3" s="53"/>
      <c r="F3" s="53"/>
      <c r="G3" s="53"/>
    </row>
    <row r="4" spans="1:7" ht="87.95" customHeight="1" x14ac:dyDescent="0.2">
      <c r="A4" s="54" t="s">
        <v>2</v>
      </c>
      <c r="B4" s="55" t="s">
        <v>3</v>
      </c>
      <c r="C4" s="56" t="s">
        <v>4</v>
      </c>
      <c r="D4" s="57" t="s">
        <v>5</v>
      </c>
      <c r="E4" s="57"/>
      <c r="F4" s="57" t="s">
        <v>6</v>
      </c>
      <c r="G4" s="57"/>
    </row>
    <row r="5" spans="1:7" ht="56.25" x14ac:dyDescent="0.2">
      <c r="A5" s="54"/>
      <c r="B5" s="55"/>
      <c r="C5" s="56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" customHeight="1" x14ac:dyDescent="0.2">
      <c r="A7" s="58" t="s">
        <v>9</v>
      </c>
      <c r="B7" s="58"/>
      <c r="C7" s="58"/>
      <c r="D7" s="58"/>
      <c r="E7" s="58"/>
      <c r="F7" s="58"/>
      <c r="G7" s="58"/>
    </row>
    <row r="8" spans="1:7" ht="18.75" x14ac:dyDescent="0.3">
      <c r="A8" s="11" t="s">
        <v>10</v>
      </c>
      <c r="B8" s="12">
        <f t="shared" ref="B8:B24" si="0">D8+F8</f>
        <v>5</v>
      </c>
      <c r="C8" s="13">
        <f t="shared" ref="C8:C24" si="1">E8+G8</f>
        <v>64.289000000000001</v>
      </c>
      <c r="D8" s="12"/>
      <c r="E8" s="13"/>
      <c r="F8" s="14">
        <f>3+2</f>
        <v>5</v>
      </c>
      <c r="G8" s="15">
        <f>16.1154+19.1254+1.3718+27.6764</f>
        <v>64.289000000000001</v>
      </c>
    </row>
    <row r="9" spans="1:7" ht="18.75" x14ac:dyDescent="0.3">
      <c r="A9" s="11" t="s">
        <v>11</v>
      </c>
      <c r="B9" s="12">
        <f t="shared" si="0"/>
        <v>1</v>
      </c>
      <c r="C9" s="13">
        <f t="shared" si="1"/>
        <v>13</v>
      </c>
      <c r="D9" s="12">
        <v>1</v>
      </c>
      <c r="E9" s="13">
        <v>13</v>
      </c>
      <c r="F9" s="14"/>
      <c r="G9" s="15"/>
    </row>
    <row r="10" spans="1:7" ht="18.75" x14ac:dyDescent="0.3">
      <c r="A10" s="11" t="s">
        <v>12</v>
      </c>
      <c r="B10" s="12">
        <f t="shared" si="0"/>
        <v>2</v>
      </c>
      <c r="C10" s="13">
        <f t="shared" si="1"/>
        <v>22.5732</v>
      </c>
      <c r="D10" s="12"/>
      <c r="E10" s="13"/>
      <c r="F10" s="14">
        <v>2</v>
      </c>
      <c r="G10" s="15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3">
        <f t="shared" si="1"/>
        <v>45.6982</v>
      </c>
      <c r="D11" s="12"/>
      <c r="E11" s="13"/>
      <c r="F11" s="14">
        <v>1</v>
      </c>
      <c r="G11" s="15">
        <v>45.6982</v>
      </c>
    </row>
    <row r="12" spans="1:7" ht="18.75" x14ac:dyDescent="0.3">
      <c r="A12" s="11" t="s">
        <v>14</v>
      </c>
      <c r="B12" s="12">
        <f t="shared" si="0"/>
        <v>1</v>
      </c>
      <c r="C12" s="13">
        <f t="shared" si="1"/>
        <v>4.6517999999999997</v>
      </c>
      <c r="D12" s="12"/>
      <c r="E12" s="13"/>
      <c r="F12" s="14">
        <v>1</v>
      </c>
      <c r="G12" s="15">
        <v>4.6517999999999997</v>
      </c>
    </row>
    <row r="13" spans="1:7" ht="18.75" x14ac:dyDescent="0.3">
      <c r="A13" s="11" t="s">
        <v>15</v>
      </c>
      <c r="B13" s="12">
        <f t="shared" si="0"/>
        <v>1</v>
      </c>
      <c r="C13" s="13">
        <f t="shared" si="1"/>
        <v>72.459400000000002</v>
      </c>
      <c r="D13" s="12"/>
      <c r="E13" s="13"/>
      <c r="F13" s="14">
        <v>1</v>
      </c>
      <c r="G13" s="15">
        <v>72.459400000000002</v>
      </c>
    </row>
    <row r="14" spans="1:7" ht="18.75" x14ac:dyDescent="0.3">
      <c r="A14" s="11" t="s">
        <v>16</v>
      </c>
      <c r="B14" s="12">
        <f t="shared" si="0"/>
        <v>2</v>
      </c>
      <c r="C14" s="13">
        <f t="shared" si="1"/>
        <v>10.406599999999999</v>
      </c>
      <c r="D14" s="12">
        <v>2</v>
      </c>
      <c r="E14" s="13">
        <v>10.406599999999999</v>
      </c>
      <c r="F14" s="14"/>
      <c r="G14" s="15"/>
    </row>
    <row r="15" spans="1:7" ht="18.75" x14ac:dyDescent="0.3">
      <c r="A15" s="11" t="s">
        <v>17</v>
      </c>
      <c r="B15" s="12">
        <f t="shared" si="0"/>
        <v>5</v>
      </c>
      <c r="C15" s="13">
        <f t="shared" si="1"/>
        <v>27.977899999999998</v>
      </c>
      <c r="D15" s="12"/>
      <c r="E15" s="13"/>
      <c r="F15" s="14">
        <v>5</v>
      </c>
      <c r="G15" s="15">
        <f>21.6345+2.8319+3.5115</f>
        <v>27.977899999999998</v>
      </c>
    </row>
    <row r="16" spans="1:7" ht="18.75" x14ac:dyDescent="0.3">
      <c r="A16" s="11" t="s">
        <v>18</v>
      </c>
      <c r="B16" s="12">
        <f t="shared" si="0"/>
        <v>1</v>
      </c>
      <c r="C16" s="13">
        <f t="shared" si="1"/>
        <v>30.5367</v>
      </c>
      <c r="D16" s="12"/>
      <c r="E16" s="13"/>
      <c r="F16" s="14">
        <v>1</v>
      </c>
      <c r="G16" s="15">
        <v>30.5367</v>
      </c>
    </row>
    <row r="17" spans="1:7" ht="18.75" x14ac:dyDescent="0.3">
      <c r="A17" s="11" t="s">
        <v>19</v>
      </c>
      <c r="B17" s="12">
        <f t="shared" si="0"/>
        <v>3</v>
      </c>
      <c r="C17" s="13">
        <f t="shared" si="1"/>
        <v>17.6755</v>
      </c>
      <c r="D17" s="12"/>
      <c r="E17" s="13"/>
      <c r="F17" s="14">
        <v>3</v>
      </c>
      <c r="G17" s="15">
        <f>7.538+10.1375</f>
        <v>17.6755</v>
      </c>
    </row>
    <row r="18" spans="1:7" ht="18.75" x14ac:dyDescent="0.3">
      <c r="A18" s="11" t="s">
        <v>20</v>
      </c>
      <c r="B18" s="12">
        <f t="shared" si="0"/>
        <v>1</v>
      </c>
      <c r="C18" s="13">
        <f t="shared" si="1"/>
        <v>18.151299999999999</v>
      </c>
      <c r="D18" s="12"/>
      <c r="E18" s="13"/>
      <c r="F18" s="14">
        <v>1</v>
      </c>
      <c r="G18" s="15">
        <v>18.151299999999999</v>
      </c>
    </row>
    <row r="19" spans="1:7" ht="18.75" x14ac:dyDescent="0.3">
      <c r="A19" s="11" t="s">
        <v>21</v>
      </c>
      <c r="B19" s="12">
        <f t="shared" si="0"/>
        <v>2</v>
      </c>
      <c r="C19" s="13">
        <f t="shared" si="1"/>
        <v>3.5</v>
      </c>
      <c r="D19" s="12"/>
      <c r="E19" s="13"/>
      <c r="F19" s="14">
        <v>2</v>
      </c>
      <c r="G19" s="15">
        <f>2+1.5</f>
        <v>3.5</v>
      </c>
    </row>
    <row r="20" spans="1:7" ht="18.75" x14ac:dyDescent="0.3">
      <c r="A20" s="11" t="s">
        <v>22</v>
      </c>
      <c r="B20" s="12">
        <f t="shared" si="0"/>
        <v>2</v>
      </c>
      <c r="C20" s="13">
        <f t="shared" si="1"/>
        <v>21.716200000000001</v>
      </c>
      <c r="D20" s="12"/>
      <c r="E20" s="13"/>
      <c r="F20" s="14">
        <v>2</v>
      </c>
      <c r="G20" s="15">
        <f>15.7162+6</f>
        <v>21.716200000000001</v>
      </c>
    </row>
    <row r="21" spans="1:7" ht="18.75" x14ac:dyDescent="0.3">
      <c r="A21" s="11" t="s">
        <v>23</v>
      </c>
      <c r="B21" s="12">
        <f t="shared" si="0"/>
        <v>2</v>
      </c>
      <c r="C21" s="13">
        <f t="shared" si="1"/>
        <v>14.487500000000001</v>
      </c>
      <c r="D21" s="12"/>
      <c r="E21" s="13"/>
      <c r="F21" s="14">
        <v>2</v>
      </c>
      <c r="G21" s="15">
        <v>14.487500000000001</v>
      </c>
    </row>
    <row r="22" spans="1:7" ht="18.75" x14ac:dyDescent="0.3">
      <c r="A22" s="11" t="s">
        <v>24</v>
      </c>
      <c r="B22" s="12">
        <f t="shared" si="0"/>
        <v>1</v>
      </c>
      <c r="C22" s="13">
        <f t="shared" si="1"/>
        <v>4</v>
      </c>
      <c r="D22" s="12"/>
      <c r="E22" s="13"/>
      <c r="F22" s="14">
        <v>1</v>
      </c>
      <c r="G22" s="15">
        <v>4</v>
      </c>
    </row>
    <row r="23" spans="1:7" ht="18.75" x14ac:dyDescent="0.3">
      <c r="A23" s="11" t="s">
        <v>25</v>
      </c>
      <c r="B23" s="12">
        <f t="shared" si="0"/>
        <v>1</v>
      </c>
      <c r="C23" s="13">
        <f t="shared" si="1"/>
        <v>19.328399999999998</v>
      </c>
      <c r="D23" s="12"/>
      <c r="E23" s="13"/>
      <c r="F23" s="14">
        <v>1</v>
      </c>
      <c r="G23" s="15">
        <v>19.328399999999998</v>
      </c>
    </row>
    <row r="24" spans="1:7" ht="18.75" x14ac:dyDescent="0.3">
      <c r="A24" s="11" t="s">
        <v>26</v>
      </c>
      <c r="B24" s="12">
        <f t="shared" si="0"/>
        <v>3</v>
      </c>
      <c r="C24" s="13">
        <f t="shared" si="1"/>
        <v>45.4345</v>
      </c>
      <c r="D24" s="12"/>
      <c r="E24" s="13"/>
      <c r="F24" s="14">
        <v>3</v>
      </c>
      <c r="G24" s="15">
        <f>39.8+5.6345</f>
        <v>45.4345</v>
      </c>
    </row>
    <row r="25" spans="1:7" ht="18.75" x14ac:dyDescent="0.2">
      <c r="A25" s="16" t="s">
        <v>27</v>
      </c>
      <c r="B25" s="17">
        <f>SUM(B8:B24)</f>
        <v>34</v>
      </c>
      <c r="C25" s="18">
        <f>SUM(C8:C24)</f>
        <v>435.88620000000003</v>
      </c>
      <c r="D25" s="17">
        <f>SUM(D8:D23)</f>
        <v>3</v>
      </c>
      <c r="E25" s="18">
        <f>SUM(E8:E23)</f>
        <v>23.406599999999997</v>
      </c>
      <c r="F25" s="17">
        <f>SUM(F8:F24)</f>
        <v>31</v>
      </c>
      <c r="G25" s="18">
        <f>SUM(G8:G24)</f>
        <v>412.47960000000006</v>
      </c>
    </row>
    <row r="26" spans="1:7" s="19" customFormat="1" ht="18" customHeight="1" x14ac:dyDescent="0.2">
      <c r="A26" s="59" t="s">
        <v>28</v>
      </c>
      <c r="B26" s="59"/>
      <c r="C26" s="59"/>
      <c r="D26" s="59"/>
      <c r="E26" s="59"/>
      <c r="F26" s="59"/>
      <c r="G26" s="59"/>
    </row>
    <row r="27" spans="1:7" s="19" customFormat="1" ht="18.75" x14ac:dyDescent="0.2">
      <c r="A27" s="11" t="s">
        <v>29</v>
      </c>
      <c r="B27" s="12">
        <f t="shared" ref="B27:B48" si="2">D27+F27</f>
        <v>7</v>
      </c>
      <c r="C27" s="13">
        <f t="shared" ref="C27:C48" si="3">E27+G27</f>
        <v>8.9763000000000002</v>
      </c>
      <c r="D27" s="12">
        <v>7</v>
      </c>
      <c r="E27" s="13">
        <f>8.8763+0.1</f>
        <v>8.9763000000000002</v>
      </c>
      <c r="F27" s="12"/>
      <c r="G27" s="13"/>
    </row>
    <row r="28" spans="1:7" s="19" customFormat="1" ht="37.5" x14ac:dyDescent="0.2">
      <c r="A28" s="11" t="s">
        <v>30</v>
      </c>
      <c r="B28" s="12">
        <f t="shared" si="2"/>
        <v>3</v>
      </c>
      <c r="C28" s="13">
        <f t="shared" si="3"/>
        <v>71.8506</v>
      </c>
      <c r="D28" s="12">
        <v>1</v>
      </c>
      <c r="E28" s="13">
        <v>5.9424000000000001</v>
      </c>
      <c r="F28" s="12">
        <v>2</v>
      </c>
      <c r="G28" s="13">
        <v>65.908199999999994</v>
      </c>
    </row>
    <row r="29" spans="1:7" s="19" customFormat="1" ht="18.75" x14ac:dyDescent="0.2">
      <c r="A29" s="11" t="s">
        <v>31</v>
      </c>
      <c r="B29" s="12">
        <f t="shared" si="2"/>
        <v>2</v>
      </c>
      <c r="C29" s="13">
        <f t="shared" si="3"/>
        <v>15</v>
      </c>
      <c r="D29" s="12"/>
      <c r="E29" s="13"/>
      <c r="F29" s="12">
        <v>2</v>
      </c>
      <c r="G29" s="13">
        <v>15</v>
      </c>
    </row>
    <row r="30" spans="1:7" s="19" customFormat="1" ht="18.75" x14ac:dyDescent="0.2">
      <c r="A30" s="11" t="s">
        <v>32</v>
      </c>
      <c r="B30" s="12">
        <f t="shared" si="2"/>
        <v>1</v>
      </c>
      <c r="C30" s="13">
        <f t="shared" si="3"/>
        <v>10</v>
      </c>
      <c r="D30" s="12"/>
      <c r="E30" s="13"/>
      <c r="F30" s="12">
        <v>1</v>
      </c>
      <c r="G30" s="13">
        <v>10</v>
      </c>
    </row>
    <row r="31" spans="1:7" s="19" customFormat="1" ht="18.75" x14ac:dyDescent="0.2">
      <c r="A31" s="11" t="s">
        <v>33</v>
      </c>
      <c r="B31" s="12">
        <f t="shared" si="2"/>
        <v>1</v>
      </c>
      <c r="C31" s="13">
        <f t="shared" si="3"/>
        <v>10</v>
      </c>
      <c r="D31" s="12"/>
      <c r="E31" s="13"/>
      <c r="F31" s="12">
        <v>1</v>
      </c>
      <c r="G31" s="13">
        <v>10</v>
      </c>
    </row>
    <row r="32" spans="1:7" s="19" customFormat="1" ht="18.75" x14ac:dyDescent="0.2">
      <c r="A32" s="11" t="s">
        <v>34</v>
      </c>
      <c r="B32" s="12">
        <f t="shared" si="2"/>
        <v>1</v>
      </c>
      <c r="C32" s="13">
        <f t="shared" si="3"/>
        <v>4</v>
      </c>
      <c r="D32" s="12"/>
      <c r="E32" s="13"/>
      <c r="F32" s="12">
        <v>1</v>
      </c>
      <c r="G32" s="13">
        <v>4</v>
      </c>
    </row>
    <row r="33" spans="1:7" s="19" customFormat="1" ht="18.75" x14ac:dyDescent="0.2">
      <c r="A33" s="11" t="s">
        <v>35</v>
      </c>
      <c r="B33" s="12">
        <f t="shared" si="2"/>
        <v>1</v>
      </c>
      <c r="C33" s="13">
        <f t="shared" si="3"/>
        <v>5</v>
      </c>
      <c r="D33" s="12"/>
      <c r="E33" s="13"/>
      <c r="F33" s="12">
        <v>1</v>
      </c>
      <c r="G33" s="13">
        <v>5</v>
      </c>
    </row>
    <row r="34" spans="1:7" s="19" customFormat="1" ht="18.75" x14ac:dyDescent="0.2">
      <c r="A34" s="11" t="s">
        <v>36</v>
      </c>
      <c r="B34" s="12">
        <f t="shared" si="2"/>
        <v>3</v>
      </c>
      <c r="C34" s="13">
        <f t="shared" si="3"/>
        <v>13.838800000000001</v>
      </c>
      <c r="D34" s="12"/>
      <c r="E34" s="13"/>
      <c r="F34" s="12">
        <v>3</v>
      </c>
      <c r="G34" s="13">
        <v>13.838800000000001</v>
      </c>
    </row>
    <row r="35" spans="1:7" ht="18.75" x14ac:dyDescent="0.2">
      <c r="A35" s="11" t="s">
        <v>37</v>
      </c>
      <c r="B35" s="12">
        <f t="shared" si="2"/>
        <v>1</v>
      </c>
      <c r="C35" s="13">
        <f t="shared" si="3"/>
        <v>4.5</v>
      </c>
      <c r="D35" s="12"/>
      <c r="E35" s="13"/>
      <c r="F35" s="12">
        <v>1</v>
      </c>
      <c r="G35" s="13">
        <v>4.5</v>
      </c>
    </row>
    <row r="36" spans="1:7" ht="18.75" x14ac:dyDescent="0.2">
      <c r="A36" s="11" t="s">
        <v>38</v>
      </c>
      <c r="B36" s="12">
        <f t="shared" si="2"/>
        <v>1</v>
      </c>
      <c r="C36" s="13">
        <f t="shared" si="3"/>
        <v>4</v>
      </c>
      <c r="D36" s="12"/>
      <c r="E36" s="13"/>
      <c r="F36" s="12">
        <v>1</v>
      </c>
      <c r="G36" s="13">
        <v>4</v>
      </c>
    </row>
    <row r="37" spans="1:7" ht="18.75" x14ac:dyDescent="0.2">
      <c r="A37" s="11" t="s">
        <v>39</v>
      </c>
      <c r="B37" s="12">
        <f t="shared" si="2"/>
        <v>4</v>
      </c>
      <c r="C37" s="13">
        <f t="shared" si="3"/>
        <v>23.691600000000001</v>
      </c>
      <c r="D37" s="12"/>
      <c r="E37" s="13"/>
      <c r="F37" s="12">
        <v>4</v>
      </c>
      <c r="G37" s="13">
        <f>21.9626-15.4396+17.1686</f>
        <v>23.691600000000001</v>
      </c>
    </row>
    <row r="38" spans="1:7" ht="18.75" x14ac:dyDescent="0.2">
      <c r="A38" s="11" t="s">
        <v>40</v>
      </c>
      <c r="B38" s="12">
        <f t="shared" si="2"/>
        <v>2</v>
      </c>
      <c r="C38" s="13" t="e">
        <f t="shared" si="3"/>
        <v>#N/A</v>
      </c>
      <c r="D38" s="12"/>
      <c r="E38" s="13"/>
      <c r="F38" s="12">
        <v>2</v>
      </c>
      <c r="G38" s="13" t="e">
        <f>#N/A+#N/A</f>
        <v>#N/A</v>
      </c>
    </row>
    <row r="39" spans="1:7" ht="18.75" x14ac:dyDescent="0.2">
      <c r="A39" s="11" t="s">
        <v>41</v>
      </c>
      <c r="B39" s="12">
        <f t="shared" si="2"/>
        <v>1</v>
      </c>
      <c r="C39" s="13">
        <f t="shared" si="3"/>
        <v>36.5426</v>
      </c>
      <c r="D39" s="12"/>
      <c r="E39" s="13"/>
      <c r="F39" s="12">
        <v>1</v>
      </c>
      <c r="G39" s="13">
        <v>36.5426</v>
      </c>
    </row>
    <row r="40" spans="1:7" ht="18.75" x14ac:dyDescent="0.2">
      <c r="A40" s="11" t="s">
        <v>42</v>
      </c>
      <c r="B40" s="12">
        <f t="shared" si="2"/>
        <v>2</v>
      </c>
      <c r="C40" s="13">
        <f t="shared" si="3"/>
        <v>24.091000000000001</v>
      </c>
      <c r="D40" s="12"/>
      <c r="E40" s="13"/>
      <c r="F40" s="12">
        <v>2</v>
      </c>
      <c r="G40" s="13">
        <f>18.091+6</f>
        <v>24.091000000000001</v>
      </c>
    </row>
    <row r="41" spans="1:7" ht="18.75" x14ac:dyDescent="0.2">
      <c r="A41" s="11" t="s">
        <v>43</v>
      </c>
      <c r="B41" s="12">
        <f t="shared" si="2"/>
        <v>1</v>
      </c>
      <c r="C41" s="13">
        <f t="shared" si="3"/>
        <v>5.5019999999999998</v>
      </c>
      <c r="D41" s="12"/>
      <c r="E41" s="13"/>
      <c r="F41" s="12">
        <v>1</v>
      </c>
      <c r="G41" s="13">
        <v>5.5019999999999998</v>
      </c>
    </row>
    <row r="42" spans="1:7" ht="18.75" x14ac:dyDescent="0.2">
      <c r="A42" s="11" t="s">
        <v>44</v>
      </c>
      <c r="B42" s="12">
        <f t="shared" si="2"/>
        <v>3</v>
      </c>
      <c r="C42" s="13">
        <f t="shared" si="3"/>
        <v>14.4666</v>
      </c>
      <c r="D42" s="12"/>
      <c r="E42" s="13"/>
      <c r="F42" s="12">
        <v>3</v>
      </c>
      <c r="G42" s="13">
        <f>8.898+5.5686</f>
        <v>14.4666</v>
      </c>
    </row>
    <row r="43" spans="1:7" ht="18.75" x14ac:dyDescent="0.2">
      <c r="A43" s="11" t="s">
        <v>45</v>
      </c>
      <c r="B43" s="12">
        <f t="shared" si="2"/>
        <v>1</v>
      </c>
      <c r="C43" s="13">
        <f t="shared" si="3"/>
        <v>24.916599999999999</v>
      </c>
      <c r="D43" s="12"/>
      <c r="E43" s="13"/>
      <c r="F43" s="12">
        <v>1</v>
      </c>
      <c r="G43" s="13">
        <v>24.916599999999999</v>
      </c>
    </row>
    <row r="44" spans="1:7" ht="18.75" x14ac:dyDescent="0.2">
      <c r="A44" s="11" t="s">
        <v>46</v>
      </c>
      <c r="B44" s="12">
        <f t="shared" si="2"/>
        <v>2</v>
      </c>
      <c r="C44" s="13" t="e">
        <f t="shared" si="3"/>
        <v>#N/A</v>
      </c>
      <c r="D44" s="12"/>
      <c r="E44" s="13"/>
      <c r="F44" s="12">
        <v>2</v>
      </c>
      <c r="G44" s="13" t="e">
        <f>#N/A+#N/A</f>
        <v>#N/A</v>
      </c>
    </row>
    <row r="45" spans="1:7" ht="18.75" x14ac:dyDescent="0.2">
      <c r="A45" s="11" t="s">
        <v>47</v>
      </c>
      <c r="B45" s="12">
        <f t="shared" si="2"/>
        <v>1</v>
      </c>
      <c r="C45" s="13" t="e">
        <f t="shared" si="3"/>
        <v>#N/A</v>
      </c>
      <c r="D45" s="12"/>
      <c r="E45" s="13"/>
      <c r="F45" s="12">
        <v>1</v>
      </c>
      <c r="G45" s="13" t="e">
        <f t="shared" ref="G45:G46" si="4">#N/A</f>
        <v>#N/A</v>
      </c>
    </row>
    <row r="46" spans="1:7" ht="18.75" x14ac:dyDescent="0.2">
      <c r="A46" s="11" t="s">
        <v>48</v>
      </c>
      <c r="B46" s="12">
        <f t="shared" si="2"/>
        <v>1</v>
      </c>
      <c r="C46" s="13" t="e">
        <f t="shared" si="3"/>
        <v>#N/A</v>
      </c>
      <c r="D46" s="12"/>
      <c r="E46" s="13"/>
      <c r="F46" s="12">
        <v>1</v>
      </c>
      <c r="G46" s="13" t="e">
        <f t="shared" si="4"/>
        <v>#N/A</v>
      </c>
    </row>
    <row r="47" spans="1:7" ht="17.45" customHeight="1" x14ac:dyDescent="0.2">
      <c r="A47" s="11" t="s">
        <v>49</v>
      </c>
      <c r="B47" s="12">
        <f t="shared" si="2"/>
        <v>1</v>
      </c>
      <c r="C47" s="13">
        <f t="shared" si="3"/>
        <v>9.9623000000000008</v>
      </c>
      <c r="D47" s="12">
        <v>1</v>
      </c>
      <c r="E47" s="13">
        <v>9.9623000000000008</v>
      </c>
      <c r="F47" s="12"/>
      <c r="G47" s="13"/>
    </row>
    <row r="48" spans="1:7" ht="17.45" customHeight="1" x14ac:dyDescent="0.2">
      <c r="A48" s="11" t="s">
        <v>50</v>
      </c>
      <c r="B48" s="12">
        <f t="shared" si="2"/>
        <v>1</v>
      </c>
      <c r="C48" s="13">
        <f t="shared" si="3"/>
        <v>0.4</v>
      </c>
      <c r="D48" s="12"/>
      <c r="E48" s="13"/>
      <c r="F48" s="12">
        <v>1</v>
      </c>
      <c r="G48" s="13">
        <v>0.4</v>
      </c>
    </row>
    <row r="49" spans="1:7" s="19" customFormat="1" ht="18.75" x14ac:dyDescent="0.2">
      <c r="A49" s="16" t="s">
        <v>27</v>
      </c>
      <c r="B49" s="17">
        <f t="shared" ref="B49:G49" si="5">SUM(B27:B48)</f>
        <v>41</v>
      </c>
      <c r="C49" s="18" t="e">
        <f t="shared" si="5"/>
        <v>#N/A</v>
      </c>
      <c r="D49" s="17">
        <f t="shared" si="5"/>
        <v>9</v>
      </c>
      <c r="E49" s="18">
        <f t="shared" si="5"/>
        <v>24.881</v>
      </c>
      <c r="F49" s="17">
        <f t="shared" si="5"/>
        <v>32</v>
      </c>
      <c r="G49" s="18" t="e">
        <f t="shared" si="5"/>
        <v>#N/A</v>
      </c>
    </row>
    <row r="50" spans="1:7" ht="18" customHeight="1" x14ac:dyDescent="0.2">
      <c r="A50" s="59" t="s">
        <v>51</v>
      </c>
      <c r="B50" s="59"/>
      <c r="C50" s="59"/>
      <c r="D50" s="59"/>
      <c r="E50" s="59"/>
      <c r="F50" s="59"/>
      <c r="G50" s="59"/>
    </row>
    <row r="51" spans="1:7" s="19" customFormat="1" ht="18.75" x14ac:dyDescent="0.2">
      <c r="A51" s="11" t="s">
        <v>52</v>
      </c>
      <c r="B51" s="12">
        <f t="shared" ref="B51:B67" si="6">D51+F51</f>
        <v>7</v>
      </c>
      <c r="C51" s="13">
        <f t="shared" ref="C51:C67" si="7">E51+G51</f>
        <v>21.598800000000001</v>
      </c>
      <c r="D51" s="12"/>
      <c r="E51" s="13"/>
      <c r="F51" s="12">
        <f>4+3</f>
        <v>7</v>
      </c>
      <c r="G51" s="13">
        <f>6.5288+15.07</f>
        <v>21.598800000000001</v>
      </c>
    </row>
    <row r="52" spans="1:7" s="19" customFormat="1" ht="18.75" x14ac:dyDescent="0.2">
      <c r="A52" s="11" t="s">
        <v>53</v>
      </c>
      <c r="B52" s="12">
        <f t="shared" si="6"/>
        <v>7</v>
      </c>
      <c r="C52" s="13">
        <f t="shared" si="7"/>
        <v>32.4</v>
      </c>
      <c r="D52" s="12">
        <v>6</v>
      </c>
      <c r="E52" s="13">
        <v>5.0599999999999996</v>
      </c>
      <c r="F52" s="12">
        <v>1</v>
      </c>
      <c r="G52" s="13">
        <v>27.34</v>
      </c>
    </row>
    <row r="53" spans="1:7" ht="18.75" x14ac:dyDescent="0.2">
      <c r="A53" s="11" t="s">
        <v>54</v>
      </c>
      <c r="B53" s="12">
        <f t="shared" si="6"/>
        <v>2</v>
      </c>
      <c r="C53" s="13">
        <f t="shared" si="7"/>
        <v>5.5452000000000004</v>
      </c>
      <c r="D53" s="12">
        <v>2</v>
      </c>
      <c r="E53" s="13">
        <v>5.5452000000000004</v>
      </c>
      <c r="F53" s="12"/>
      <c r="G53" s="13"/>
    </row>
    <row r="54" spans="1:7" ht="18.75" x14ac:dyDescent="0.2">
      <c r="A54" s="11" t="s">
        <v>55</v>
      </c>
      <c r="B54" s="12">
        <f t="shared" si="6"/>
        <v>1</v>
      </c>
      <c r="C54" s="13">
        <f t="shared" si="7"/>
        <v>18.440000000000001</v>
      </c>
      <c r="D54" s="12"/>
      <c r="E54" s="13"/>
      <c r="F54" s="12">
        <v>1</v>
      </c>
      <c r="G54" s="13">
        <v>18.440000000000001</v>
      </c>
    </row>
    <row r="55" spans="1:7" ht="18.75" x14ac:dyDescent="0.2">
      <c r="A55" s="11" t="s">
        <v>56</v>
      </c>
      <c r="B55" s="12">
        <f t="shared" si="6"/>
        <v>5</v>
      </c>
      <c r="C55" s="13">
        <f t="shared" si="7"/>
        <v>63.755399999999995</v>
      </c>
      <c r="D55" s="12"/>
      <c r="E55" s="13"/>
      <c r="F55" s="12">
        <v>5</v>
      </c>
      <c r="G55" s="13">
        <f>6.1+60.5154-2.86</f>
        <v>63.755399999999995</v>
      </c>
    </row>
    <row r="56" spans="1:7" ht="18.75" x14ac:dyDescent="0.2">
      <c r="A56" s="11" t="s">
        <v>57</v>
      </c>
      <c r="B56" s="12">
        <f t="shared" si="6"/>
        <v>3</v>
      </c>
      <c r="C56" s="13">
        <f t="shared" si="7"/>
        <v>32.786299999999997</v>
      </c>
      <c r="D56" s="12"/>
      <c r="E56" s="13"/>
      <c r="F56" s="12">
        <v>3</v>
      </c>
      <c r="G56" s="13">
        <f>18.4+14.3863</f>
        <v>32.786299999999997</v>
      </c>
    </row>
    <row r="57" spans="1:7" ht="18.75" x14ac:dyDescent="0.2">
      <c r="A57" s="11" t="s">
        <v>58</v>
      </c>
      <c r="B57" s="12">
        <f t="shared" si="6"/>
        <v>3</v>
      </c>
      <c r="C57" s="13" t="e">
        <f t="shared" si="7"/>
        <v>#N/A</v>
      </c>
      <c r="D57" s="12">
        <v>2</v>
      </c>
      <c r="E57" s="13" t="e">
        <f>#N/A+#N/A</f>
        <v>#N/A</v>
      </c>
      <c r="F57" s="12">
        <v>1</v>
      </c>
      <c r="G57" s="13">
        <v>3.75</v>
      </c>
    </row>
    <row r="58" spans="1:7" ht="18.75" x14ac:dyDescent="0.2">
      <c r="A58" s="11" t="s">
        <v>59</v>
      </c>
      <c r="B58" s="12">
        <f t="shared" si="6"/>
        <v>1</v>
      </c>
      <c r="C58" s="13">
        <f t="shared" si="7"/>
        <v>3.5</v>
      </c>
      <c r="D58" s="12"/>
      <c r="E58" s="13"/>
      <c r="F58" s="12">
        <v>1</v>
      </c>
      <c r="G58" s="13">
        <v>3.5</v>
      </c>
    </row>
    <row r="59" spans="1:7" ht="18.75" x14ac:dyDescent="0.2">
      <c r="A59" s="11" t="s">
        <v>60</v>
      </c>
      <c r="B59" s="12">
        <f t="shared" si="6"/>
        <v>1</v>
      </c>
      <c r="C59" s="13">
        <f t="shared" si="7"/>
        <v>1.76</v>
      </c>
      <c r="D59" s="12"/>
      <c r="E59" s="13"/>
      <c r="F59" s="12">
        <v>1</v>
      </c>
      <c r="G59" s="13">
        <v>1.76</v>
      </c>
    </row>
    <row r="60" spans="1:7" ht="18.75" x14ac:dyDescent="0.2">
      <c r="A60" s="11" t="s">
        <v>61</v>
      </c>
      <c r="B60" s="12">
        <f t="shared" si="6"/>
        <v>2</v>
      </c>
      <c r="C60" s="13">
        <f t="shared" si="7"/>
        <v>37.142699999999998</v>
      </c>
      <c r="D60" s="12"/>
      <c r="E60" s="13"/>
      <c r="F60" s="12">
        <v>2</v>
      </c>
      <c r="G60" s="13">
        <f>30.73+6.4127</f>
        <v>37.142699999999998</v>
      </c>
    </row>
    <row r="61" spans="1:7" ht="18.75" x14ac:dyDescent="0.2">
      <c r="A61" s="11" t="s">
        <v>62</v>
      </c>
      <c r="B61" s="12">
        <f t="shared" si="6"/>
        <v>4</v>
      </c>
      <c r="C61" s="13">
        <f t="shared" si="7"/>
        <v>16.6051</v>
      </c>
      <c r="D61" s="12"/>
      <c r="E61" s="13"/>
      <c r="F61" s="12">
        <v>4</v>
      </c>
      <c r="G61" s="13">
        <f>8.3404+8.2647</f>
        <v>16.6051</v>
      </c>
    </row>
    <row r="62" spans="1:7" ht="18.75" x14ac:dyDescent="0.2">
      <c r="A62" s="11" t="s">
        <v>63</v>
      </c>
      <c r="B62" s="12">
        <f t="shared" si="6"/>
        <v>2</v>
      </c>
      <c r="C62" s="13">
        <f t="shared" si="7"/>
        <v>16.5</v>
      </c>
      <c r="D62" s="12">
        <v>1</v>
      </c>
      <c r="E62" s="13">
        <v>1.5</v>
      </c>
      <c r="F62" s="12">
        <v>1</v>
      </c>
      <c r="G62" s="13">
        <v>15</v>
      </c>
    </row>
    <row r="63" spans="1:7" ht="18.75" x14ac:dyDescent="0.2">
      <c r="A63" s="11" t="s">
        <v>64</v>
      </c>
      <c r="B63" s="12">
        <f t="shared" si="6"/>
        <v>2</v>
      </c>
      <c r="C63" s="13">
        <f t="shared" si="7"/>
        <v>12.5572</v>
      </c>
      <c r="D63" s="12"/>
      <c r="E63" s="13"/>
      <c r="F63" s="12">
        <v>2</v>
      </c>
      <c r="G63" s="13">
        <f>7.5572+5</f>
        <v>12.5572</v>
      </c>
    </row>
    <row r="64" spans="1:7" ht="18.75" x14ac:dyDescent="0.2">
      <c r="A64" s="11" t="s">
        <v>65</v>
      </c>
      <c r="B64" s="12">
        <f t="shared" si="6"/>
        <v>1</v>
      </c>
      <c r="C64" s="13">
        <f t="shared" si="7"/>
        <v>12.5</v>
      </c>
      <c r="D64" s="12">
        <v>1</v>
      </c>
      <c r="E64" s="13">
        <v>12.5</v>
      </c>
      <c r="F64" s="12"/>
      <c r="G64" s="13"/>
    </row>
    <row r="65" spans="1:7" ht="18.75" x14ac:dyDescent="0.2">
      <c r="A65" s="11" t="s">
        <v>66</v>
      </c>
      <c r="B65" s="12">
        <f t="shared" si="6"/>
        <v>1</v>
      </c>
      <c r="C65" s="13">
        <f t="shared" si="7"/>
        <v>8</v>
      </c>
      <c r="D65" s="12"/>
      <c r="E65" s="13"/>
      <c r="F65" s="12">
        <v>1</v>
      </c>
      <c r="G65" s="13">
        <v>8</v>
      </c>
    </row>
    <row r="66" spans="1:7" ht="18.75" x14ac:dyDescent="0.2">
      <c r="A66" s="11" t="s">
        <v>67</v>
      </c>
      <c r="B66" s="12">
        <f t="shared" si="6"/>
        <v>2</v>
      </c>
      <c r="C66" s="13">
        <f t="shared" si="7"/>
        <v>13.550599999999999</v>
      </c>
      <c r="D66" s="12"/>
      <c r="E66" s="13"/>
      <c r="F66" s="12">
        <v>2</v>
      </c>
      <c r="G66" s="13">
        <v>13.550599999999999</v>
      </c>
    </row>
    <row r="67" spans="1:7" ht="18.75" x14ac:dyDescent="0.2">
      <c r="A67" s="16" t="s">
        <v>27</v>
      </c>
      <c r="B67" s="17">
        <f t="shared" si="6"/>
        <v>44</v>
      </c>
      <c r="C67" s="18" t="e">
        <f t="shared" si="7"/>
        <v>#N/A</v>
      </c>
      <c r="D67" s="17">
        <f>SUM(D51:D64)</f>
        <v>12</v>
      </c>
      <c r="E67" s="18" t="e">
        <f>SUM(E51:E64)</f>
        <v>#N/A</v>
      </c>
      <c r="F67" s="17">
        <f>SUM(F51:F66)</f>
        <v>32</v>
      </c>
      <c r="G67" s="18">
        <f>SUM(G51:G66)</f>
        <v>275.78609999999998</v>
      </c>
    </row>
    <row r="68" spans="1:7" ht="18" customHeight="1" x14ac:dyDescent="0.2">
      <c r="A68" s="59" t="s">
        <v>68</v>
      </c>
      <c r="B68" s="59"/>
      <c r="C68" s="59"/>
      <c r="D68" s="59"/>
      <c r="E68" s="59"/>
      <c r="F68" s="59"/>
      <c r="G68" s="59"/>
    </row>
    <row r="69" spans="1:7" ht="18.75" x14ac:dyDescent="0.2">
      <c r="A69" s="20" t="s">
        <v>69</v>
      </c>
      <c r="B69" s="12">
        <f t="shared" ref="B69:B77" si="8">D69+F69</f>
        <v>3</v>
      </c>
      <c r="C69" s="13">
        <f t="shared" ref="C69:C70" si="9">E69+G69</f>
        <v>23.965900000000001</v>
      </c>
      <c r="D69" s="12">
        <v>1</v>
      </c>
      <c r="E69" s="13">
        <v>5.9707999999999997</v>
      </c>
      <c r="F69" s="12">
        <v>2</v>
      </c>
      <c r="G69" s="13">
        <f>6.9951+11</f>
        <v>17.995100000000001</v>
      </c>
    </row>
    <row r="70" spans="1:7" ht="18.75" x14ac:dyDescent="0.2">
      <c r="A70" s="20" t="s">
        <v>70</v>
      </c>
      <c r="B70" s="12">
        <f t="shared" si="8"/>
        <v>3</v>
      </c>
      <c r="C70" s="13" t="e">
        <f t="shared" si="9"/>
        <v>#N/A</v>
      </c>
      <c r="D70" s="12"/>
      <c r="E70" s="13"/>
      <c r="F70" s="12">
        <f>1+2</f>
        <v>3</v>
      </c>
      <c r="G70" s="13" t="e">
        <f>2.2129+#N/A+#N/A</f>
        <v>#N/A</v>
      </c>
    </row>
    <row r="71" spans="1:7" ht="18.75" x14ac:dyDescent="0.2">
      <c r="A71" s="20" t="s">
        <v>71</v>
      </c>
      <c r="B71" s="12">
        <f t="shared" si="8"/>
        <v>7</v>
      </c>
      <c r="C71" s="13">
        <f>D71+G71</f>
        <v>21.5809</v>
      </c>
      <c r="D71" s="12"/>
      <c r="E71" s="13"/>
      <c r="F71" s="12">
        <v>7</v>
      </c>
      <c r="G71" s="13">
        <f>7.1809+5.4+9</f>
        <v>21.5809</v>
      </c>
    </row>
    <row r="72" spans="1:7" ht="18.75" x14ac:dyDescent="0.2">
      <c r="A72" s="20" t="s">
        <v>72</v>
      </c>
      <c r="B72" s="12">
        <f t="shared" si="8"/>
        <v>1</v>
      </c>
      <c r="C72" s="13">
        <f t="shared" ref="C72:C77" si="10">E72+G72</f>
        <v>5.3</v>
      </c>
      <c r="D72" s="12"/>
      <c r="E72" s="13"/>
      <c r="F72" s="12">
        <v>1</v>
      </c>
      <c r="G72" s="13">
        <v>5.3</v>
      </c>
    </row>
    <row r="73" spans="1:7" ht="18.75" x14ac:dyDescent="0.2">
      <c r="A73" s="20" t="s">
        <v>73</v>
      </c>
      <c r="B73" s="12">
        <f t="shared" si="8"/>
        <v>2</v>
      </c>
      <c r="C73" s="13">
        <f t="shared" si="10"/>
        <v>9.4</v>
      </c>
      <c r="D73" s="12"/>
      <c r="E73" s="13"/>
      <c r="F73" s="12">
        <v>2</v>
      </c>
      <c r="G73" s="13">
        <f>7.9+1.5</f>
        <v>9.4</v>
      </c>
    </row>
    <row r="74" spans="1:7" ht="18.75" x14ac:dyDescent="0.2">
      <c r="A74" s="20" t="s">
        <v>74</v>
      </c>
      <c r="B74" s="12">
        <f t="shared" si="8"/>
        <v>1</v>
      </c>
      <c r="C74" s="13">
        <f t="shared" si="10"/>
        <v>5.3906000000000001</v>
      </c>
      <c r="D74" s="12"/>
      <c r="E74" s="13"/>
      <c r="F74" s="12">
        <v>1</v>
      </c>
      <c r="G74" s="13">
        <v>5.3906000000000001</v>
      </c>
    </row>
    <row r="75" spans="1:7" ht="18.75" x14ac:dyDescent="0.2">
      <c r="A75" s="20" t="s">
        <v>75</v>
      </c>
      <c r="B75" s="12">
        <f t="shared" si="8"/>
        <v>2</v>
      </c>
      <c r="C75" s="13">
        <f t="shared" si="10"/>
        <v>17.861699999999999</v>
      </c>
      <c r="D75" s="12"/>
      <c r="E75" s="13"/>
      <c r="F75" s="12">
        <v>2</v>
      </c>
      <c r="G75" s="13">
        <f>14.9617+2.9</f>
        <v>17.861699999999999</v>
      </c>
    </row>
    <row r="76" spans="1:7" ht="18.75" x14ac:dyDescent="0.2">
      <c r="A76" s="20" t="s">
        <v>76</v>
      </c>
      <c r="B76" s="12">
        <f t="shared" si="8"/>
        <v>2</v>
      </c>
      <c r="C76" s="13">
        <f t="shared" si="10"/>
        <v>24.1738</v>
      </c>
      <c r="D76" s="12"/>
      <c r="E76" s="13"/>
      <c r="F76" s="12">
        <v>2</v>
      </c>
      <c r="G76" s="13">
        <f>8.919+15.2548</f>
        <v>24.1738</v>
      </c>
    </row>
    <row r="77" spans="1:7" ht="18.75" x14ac:dyDescent="0.2">
      <c r="A77" s="20" t="s">
        <v>77</v>
      </c>
      <c r="B77" s="12">
        <f t="shared" si="8"/>
        <v>2</v>
      </c>
      <c r="C77" s="13">
        <f t="shared" si="10"/>
        <v>8.5</v>
      </c>
      <c r="D77" s="12"/>
      <c r="E77" s="13"/>
      <c r="F77" s="12">
        <v>2</v>
      </c>
      <c r="G77" s="13">
        <v>8.5</v>
      </c>
    </row>
    <row r="78" spans="1:7" ht="18.75" x14ac:dyDescent="0.2">
      <c r="A78" s="21" t="s">
        <v>27</v>
      </c>
      <c r="B78" s="17">
        <f>SUM(B69:B77)</f>
        <v>23</v>
      </c>
      <c r="C78" s="18" t="e">
        <f>SUM(C69:C77)</f>
        <v>#N/A</v>
      </c>
      <c r="D78" s="17">
        <f>SUM(D69:D76)</f>
        <v>1</v>
      </c>
      <c r="E78" s="18">
        <f>SUM(E69:E76)</f>
        <v>5.9707999999999997</v>
      </c>
      <c r="F78" s="17">
        <f>SUM(F69:F77)</f>
        <v>22</v>
      </c>
      <c r="G78" s="18" t="e">
        <f>SUM(G69:G77)</f>
        <v>#N/A</v>
      </c>
    </row>
    <row r="79" spans="1:7" s="19" customFormat="1" ht="18" customHeight="1" x14ac:dyDescent="0.2">
      <c r="A79" s="60" t="s">
        <v>78</v>
      </c>
      <c r="B79" s="60"/>
      <c r="C79" s="60"/>
      <c r="D79" s="60"/>
      <c r="E79" s="60"/>
      <c r="F79" s="60"/>
      <c r="G79" s="60"/>
    </row>
    <row r="80" spans="1:7" s="19" customFormat="1" ht="18.75" x14ac:dyDescent="0.2">
      <c r="A80" s="22" t="s">
        <v>79</v>
      </c>
      <c r="B80" s="12">
        <f t="shared" ref="B80:B83" si="11">D80+F80</f>
        <v>9</v>
      </c>
      <c r="C80" s="13" t="e">
        <f t="shared" ref="C80:C83" si="12">E80+G80</f>
        <v>#N/A</v>
      </c>
      <c r="D80" s="12">
        <v>2</v>
      </c>
      <c r="E80" s="13" t="e">
        <f>#N/A+#N/A</f>
        <v>#N/A</v>
      </c>
      <c r="F80" s="12">
        <f>3+3+1</f>
        <v>7</v>
      </c>
      <c r="G80" s="13">
        <f>10.42+12.96+0.25</f>
        <v>23.630000000000003</v>
      </c>
    </row>
    <row r="81" spans="1:7" s="19" customFormat="1" ht="18.75" x14ac:dyDescent="0.2">
      <c r="A81" s="22" t="s">
        <v>80</v>
      </c>
      <c r="B81" s="12">
        <f t="shared" si="11"/>
        <v>6</v>
      </c>
      <c r="C81" s="13">
        <f t="shared" si="12"/>
        <v>40.227199999999996</v>
      </c>
      <c r="D81" s="12">
        <v>1</v>
      </c>
      <c r="E81" s="13">
        <f>32.0272-17.8696</f>
        <v>14.157600000000002</v>
      </c>
      <c r="F81" s="12">
        <v>5</v>
      </c>
      <c r="G81" s="13">
        <f>7.3+17.8696+0.9</f>
        <v>26.069599999999998</v>
      </c>
    </row>
    <row r="82" spans="1:7" s="19" customFormat="1" ht="18.75" x14ac:dyDescent="0.2">
      <c r="A82" s="22" t="s">
        <v>81</v>
      </c>
      <c r="B82" s="12">
        <f t="shared" si="11"/>
        <v>4</v>
      </c>
      <c r="C82" s="13" t="e">
        <f t="shared" si="12"/>
        <v>#N/A</v>
      </c>
      <c r="D82" s="12"/>
      <c r="E82" s="13"/>
      <c r="F82" s="12">
        <v>4</v>
      </c>
      <c r="G82" s="13" t="e">
        <f>2.5564+#N/A+#N/A+#N/A</f>
        <v>#N/A</v>
      </c>
    </row>
    <row r="83" spans="1:7" s="19" customFormat="1" ht="18.75" x14ac:dyDescent="0.2">
      <c r="A83" s="22" t="s">
        <v>82</v>
      </c>
      <c r="B83" s="12">
        <f t="shared" si="11"/>
        <v>2</v>
      </c>
      <c r="C83" s="13">
        <f t="shared" si="12"/>
        <v>11.21</v>
      </c>
      <c r="D83" s="12">
        <v>1</v>
      </c>
      <c r="E83" s="13">
        <v>6.71</v>
      </c>
      <c r="F83" s="12">
        <v>1</v>
      </c>
      <c r="G83" s="13">
        <v>4.5</v>
      </c>
    </row>
    <row r="84" spans="1:7" s="19" customFormat="1" ht="18.75" x14ac:dyDescent="0.2">
      <c r="A84" s="22" t="s">
        <v>83</v>
      </c>
      <c r="B84" s="12">
        <v>4</v>
      </c>
      <c r="C84" s="13">
        <v>9.5757999999999992</v>
      </c>
      <c r="D84" s="12"/>
      <c r="E84" s="23"/>
      <c r="F84" s="12">
        <v>3</v>
      </c>
      <c r="G84" s="13">
        <v>6.5758000000000001</v>
      </c>
    </row>
    <row r="85" spans="1:7" s="19" customFormat="1" ht="18.75" x14ac:dyDescent="0.2">
      <c r="A85" s="22" t="s">
        <v>84</v>
      </c>
      <c r="B85" s="12">
        <f t="shared" ref="B85:B101" si="13">D85+F85</f>
        <v>3</v>
      </c>
      <c r="C85" s="13" t="e">
        <f t="shared" ref="C85:C101" si="14">E85+G85</f>
        <v>#N/A</v>
      </c>
      <c r="D85" s="12">
        <v>2</v>
      </c>
      <c r="E85" s="13" t="e">
        <f>#N/A+#N/A</f>
        <v>#N/A</v>
      </c>
      <c r="F85" s="12">
        <v>1</v>
      </c>
      <c r="G85" s="13">
        <v>5</v>
      </c>
    </row>
    <row r="86" spans="1:7" s="19" customFormat="1" ht="18.75" x14ac:dyDescent="0.2">
      <c r="A86" s="22" t="s">
        <v>85</v>
      </c>
      <c r="B86" s="12">
        <f t="shared" si="13"/>
        <v>3</v>
      </c>
      <c r="C86" s="13">
        <f t="shared" si="14"/>
        <v>44.56</v>
      </c>
      <c r="D86" s="12">
        <v>3</v>
      </c>
      <c r="E86" s="13">
        <f>23.11+15.5+5.95</f>
        <v>44.56</v>
      </c>
      <c r="F86" s="12"/>
      <c r="G86" s="13"/>
    </row>
    <row r="87" spans="1:7" s="19" customFormat="1" ht="18.75" x14ac:dyDescent="0.2">
      <c r="A87" s="22" t="s">
        <v>86</v>
      </c>
      <c r="B87" s="12">
        <f t="shared" si="13"/>
        <v>1</v>
      </c>
      <c r="C87" s="13">
        <f t="shared" si="14"/>
        <v>4.1749999999999998</v>
      </c>
      <c r="D87" s="12"/>
      <c r="E87" s="13"/>
      <c r="F87" s="12">
        <v>1</v>
      </c>
      <c r="G87" s="13">
        <v>4.1749999999999998</v>
      </c>
    </row>
    <row r="88" spans="1:7" s="19" customFormat="1" ht="18.75" x14ac:dyDescent="0.2">
      <c r="A88" s="22" t="s">
        <v>87</v>
      </c>
      <c r="B88" s="12">
        <f t="shared" si="13"/>
        <v>2</v>
      </c>
      <c r="C88" s="13">
        <f t="shared" si="14"/>
        <v>11.7</v>
      </c>
      <c r="D88" s="12">
        <v>1</v>
      </c>
      <c r="E88" s="13">
        <v>6.2</v>
      </c>
      <c r="F88" s="12">
        <v>1</v>
      </c>
      <c r="G88" s="13">
        <v>5.5</v>
      </c>
    </row>
    <row r="89" spans="1:7" s="19" customFormat="1" ht="18.75" x14ac:dyDescent="0.2">
      <c r="A89" s="22" t="s">
        <v>88</v>
      </c>
      <c r="B89" s="12">
        <f t="shared" si="13"/>
        <v>2</v>
      </c>
      <c r="C89" s="13" t="e">
        <f t="shared" si="14"/>
        <v>#N/A</v>
      </c>
      <c r="D89" s="12"/>
      <c r="E89" s="13"/>
      <c r="F89" s="12">
        <v>2</v>
      </c>
      <c r="G89" s="13" t="e">
        <f>#N/A+#N/A</f>
        <v>#N/A</v>
      </c>
    </row>
    <row r="90" spans="1:7" s="19" customFormat="1" ht="18.75" x14ac:dyDescent="0.2">
      <c r="A90" s="22" t="s">
        <v>89</v>
      </c>
      <c r="B90" s="12">
        <f t="shared" si="13"/>
        <v>3</v>
      </c>
      <c r="C90" s="13" t="e">
        <f t="shared" si="14"/>
        <v>#N/A</v>
      </c>
      <c r="D90" s="12"/>
      <c r="E90" s="13"/>
      <c r="F90" s="12">
        <v>3</v>
      </c>
      <c r="G90" s="13" t="e">
        <f>#N/A+#N/A+#N/A</f>
        <v>#N/A</v>
      </c>
    </row>
    <row r="91" spans="1:7" s="19" customFormat="1" ht="18.75" x14ac:dyDescent="0.2">
      <c r="A91" s="22" t="s">
        <v>90</v>
      </c>
      <c r="B91" s="12">
        <f t="shared" si="13"/>
        <v>1</v>
      </c>
      <c r="C91" s="13">
        <f t="shared" si="14"/>
        <v>22.5</v>
      </c>
      <c r="D91" s="12"/>
      <c r="E91" s="13"/>
      <c r="F91" s="12">
        <v>1</v>
      </c>
      <c r="G91" s="13">
        <v>22.5</v>
      </c>
    </row>
    <row r="92" spans="1:7" s="19" customFormat="1" ht="18.75" x14ac:dyDescent="0.2">
      <c r="A92" s="22" t="s">
        <v>91</v>
      </c>
      <c r="B92" s="12">
        <f t="shared" si="13"/>
        <v>1</v>
      </c>
      <c r="C92" s="13">
        <f t="shared" si="14"/>
        <v>15.5</v>
      </c>
      <c r="D92" s="12"/>
      <c r="E92" s="13"/>
      <c r="F92" s="12">
        <v>1</v>
      </c>
      <c r="G92" s="13">
        <v>15.5</v>
      </c>
    </row>
    <row r="93" spans="1:7" s="19" customFormat="1" ht="18.75" x14ac:dyDescent="0.2">
      <c r="A93" s="22" t="s">
        <v>92</v>
      </c>
      <c r="B93" s="12">
        <f t="shared" si="13"/>
        <v>2</v>
      </c>
      <c r="C93" s="13" t="e">
        <f t="shared" si="14"/>
        <v>#N/A</v>
      </c>
      <c r="D93" s="12">
        <v>2</v>
      </c>
      <c r="E93" s="13" t="e">
        <f>#N/A+#N/A</f>
        <v>#N/A</v>
      </c>
      <c r="F93" s="12"/>
      <c r="G93" s="13"/>
    </row>
    <row r="94" spans="1:7" s="19" customFormat="1" ht="18.75" x14ac:dyDescent="0.2">
      <c r="A94" s="22" t="s">
        <v>93</v>
      </c>
      <c r="B94" s="12">
        <f t="shared" si="13"/>
        <v>3</v>
      </c>
      <c r="C94" s="13" t="e">
        <f t="shared" si="14"/>
        <v>#N/A</v>
      </c>
      <c r="D94" s="12"/>
      <c r="E94" s="13"/>
      <c r="F94" s="12">
        <v>3</v>
      </c>
      <c r="G94" s="13" t="e">
        <f>#N/A+#N/A+#N/A</f>
        <v>#N/A</v>
      </c>
    </row>
    <row r="95" spans="1:7" s="19" customFormat="1" ht="18.75" x14ac:dyDescent="0.2">
      <c r="A95" s="22" t="s">
        <v>94</v>
      </c>
      <c r="B95" s="12">
        <f t="shared" si="13"/>
        <v>4</v>
      </c>
      <c r="C95" s="13" t="e">
        <f t="shared" si="14"/>
        <v>#N/A</v>
      </c>
      <c r="D95" s="12"/>
      <c r="E95" s="13"/>
      <c r="F95" s="12">
        <v>4</v>
      </c>
      <c r="G95" s="13" t="e">
        <f>#N/A+#N/A+#N/A+#N/A</f>
        <v>#N/A</v>
      </c>
    </row>
    <row r="96" spans="1:7" s="19" customFormat="1" ht="18.75" x14ac:dyDescent="0.2">
      <c r="A96" s="22" t="s">
        <v>95</v>
      </c>
      <c r="B96" s="12">
        <f t="shared" si="13"/>
        <v>4</v>
      </c>
      <c r="C96" s="13">
        <f t="shared" si="14"/>
        <v>33.948900000000002</v>
      </c>
      <c r="D96" s="12"/>
      <c r="E96" s="13"/>
      <c r="F96" s="12">
        <v>4</v>
      </c>
      <c r="G96" s="13">
        <f>0.11+13.8389+20</f>
        <v>33.948900000000002</v>
      </c>
    </row>
    <row r="97" spans="1:7" s="19" customFormat="1" ht="18.75" x14ac:dyDescent="0.2">
      <c r="A97" s="22" t="s">
        <v>96</v>
      </c>
      <c r="B97" s="12">
        <f t="shared" si="13"/>
        <v>3</v>
      </c>
      <c r="C97" s="13">
        <f t="shared" si="14"/>
        <v>18.923299999999998</v>
      </c>
      <c r="D97" s="12">
        <v>2</v>
      </c>
      <c r="E97" s="13">
        <v>13.745699999999999</v>
      </c>
      <c r="F97" s="12">
        <v>1</v>
      </c>
      <c r="G97" s="13">
        <v>5.1776</v>
      </c>
    </row>
    <row r="98" spans="1:7" s="19" customFormat="1" ht="18.75" x14ac:dyDescent="0.2">
      <c r="A98" s="22" t="s">
        <v>97</v>
      </c>
      <c r="B98" s="12">
        <f t="shared" si="13"/>
        <v>1</v>
      </c>
      <c r="C98" s="13">
        <f t="shared" si="14"/>
        <v>9</v>
      </c>
      <c r="D98" s="12"/>
      <c r="E98" s="13"/>
      <c r="F98" s="12">
        <v>1</v>
      </c>
      <c r="G98" s="13">
        <v>9</v>
      </c>
    </row>
    <row r="99" spans="1:7" s="19" customFormat="1" ht="18.75" x14ac:dyDescent="0.2">
      <c r="A99" s="22" t="s">
        <v>98</v>
      </c>
      <c r="B99" s="12">
        <f t="shared" si="13"/>
        <v>2</v>
      </c>
      <c r="C99" s="13">
        <f t="shared" si="14"/>
        <v>9.1584000000000003</v>
      </c>
      <c r="D99" s="12">
        <v>1</v>
      </c>
      <c r="E99" s="13">
        <v>6</v>
      </c>
      <c r="F99" s="12">
        <v>1</v>
      </c>
      <c r="G99" s="13">
        <v>3.1583999999999999</v>
      </c>
    </row>
    <row r="100" spans="1:7" s="19" customFormat="1" ht="18.75" x14ac:dyDescent="0.2">
      <c r="A100" s="22" t="s">
        <v>99</v>
      </c>
      <c r="B100" s="12">
        <f t="shared" si="13"/>
        <v>1</v>
      </c>
      <c r="C100" s="13">
        <f t="shared" si="14"/>
        <v>49.6</v>
      </c>
      <c r="D100" s="12"/>
      <c r="E100" s="13"/>
      <c r="F100" s="12">
        <v>1</v>
      </c>
      <c r="G100" s="13">
        <v>49.6</v>
      </c>
    </row>
    <row r="101" spans="1:7" s="19" customFormat="1" ht="18.75" x14ac:dyDescent="0.2">
      <c r="A101" s="22" t="s">
        <v>100</v>
      </c>
      <c r="B101" s="12">
        <f t="shared" si="13"/>
        <v>1</v>
      </c>
      <c r="C101" s="13">
        <f t="shared" si="14"/>
        <v>3</v>
      </c>
      <c r="D101" s="12">
        <v>1</v>
      </c>
      <c r="E101" s="13">
        <v>3</v>
      </c>
      <c r="F101" s="12"/>
      <c r="G101" s="13"/>
    </row>
    <row r="102" spans="1:7" s="19" customFormat="1" ht="18.75" x14ac:dyDescent="0.2">
      <c r="A102" s="24" t="s">
        <v>27</v>
      </c>
      <c r="B102" s="17">
        <f>SUM(B80:B100)</f>
        <v>61</v>
      </c>
      <c r="C102" s="18" t="e">
        <f>SUM(C80:C100)</f>
        <v>#N/A</v>
      </c>
      <c r="D102" s="17">
        <f>SUM(D80:D101)</f>
        <v>16</v>
      </c>
      <c r="E102" s="18" t="e">
        <f>SUM(E80:E101)</f>
        <v>#N/A</v>
      </c>
      <c r="F102" s="17">
        <f>SUM(F80:F100)</f>
        <v>45</v>
      </c>
      <c r="G102" s="18" t="e">
        <f>SUM(G80:G100)</f>
        <v>#N/A</v>
      </c>
    </row>
    <row r="103" spans="1:7" ht="18" customHeight="1" x14ac:dyDescent="0.2">
      <c r="A103" s="60" t="s">
        <v>101</v>
      </c>
      <c r="B103" s="60"/>
      <c r="C103" s="60"/>
      <c r="D103" s="60"/>
      <c r="E103" s="60"/>
      <c r="F103" s="60"/>
      <c r="G103" s="60"/>
    </row>
    <row r="104" spans="1:7" ht="18.75" x14ac:dyDescent="0.2">
      <c r="A104" s="22" t="s">
        <v>102</v>
      </c>
      <c r="B104" s="12">
        <f t="shared" ref="B104:B122" si="15">D104+F104</f>
        <v>1</v>
      </c>
      <c r="C104" s="13">
        <f t="shared" ref="C104:C122" si="16">E104+G104</f>
        <v>5.5011000000000001</v>
      </c>
      <c r="D104" s="12">
        <v>1</v>
      </c>
      <c r="E104" s="13">
        <v>5.5011000000000001</v>
      </c>
      <c r="F104" s="12"/>
      <c r="G104" s="13"/>
    </row>
    <row r="105" spans="1:7" ht="18.75" x14ac:dyDescent="0.2">
      <c r="A105" s="22" t="s">
        <v>103</v>
      </c>
      <c r="B105" s="12">
        <f t="shared" si="15"/>
        <v>7</v>
      </c>
      <c r="C105" s="13">
        <f t="shared" si="16"/>
        <v>41.053100000000001</v>
      </c>
      <c r="D105" s="12">
        <v>3</v>
      </c>
      <c r="E105" s="13">
        <f>13.5248+0.1</f>
        <v>13.6248</v>
      </c>
      <c r="F105" s="12">
        <v>4</v>
      </c>
      <c r="G105" s="13">
        <f>23.6283+3.8</f>
        <v>27.4283</v>
      </c>
    </row>
    <row r="106" spans="1:7" s="19" customFormat="1" ht="18.75" x14ac:dyDescent="0.2">
      <c r="A106" s="22" t="s">
        <v>104</v>
      </c>
      <c r="B106" s="12">
        <f t="shared" si="15"/>
        <v>5</v>
      </c>
      <c r="C106" s="13">
        <f t="shared" si="16"/>
        <v>17</v>
      </c>
      <c r="D106" s="12">
        <v>2</v>
      </c>
      <c r="E106" s="13">
        <v>1</v>
      </c>
      <c r="F106" s="12">
        <v>3</v>
      </c>
      <c r="G106" s="13">
        <f>7+9</f>
        <v>16</v>
      </c>
    </row>
    <row r="107" spans="1:7" ht="18.75" x14ac:dyDescent="0.2">
      <c r="A107" s="22" t="s">
        <v>105</v>
      </c>
      <c r="B107" s="12">
        <f t="shared" si="15"/>
        <v>1</v>
      </c>
      <c r="C107" s="13">
        <f t="shared" si="16"/>
        <v>0.6</v>
      </c>
      <c r="D107" s="12">
        <v>1</v>
      </c>
      <c r="E107" s="13">
        <v>0.6</v>
      </c>
      <c r="F107" s="12"/>
      <c r="G107" s="13"/>
    </row>
    <row r="108" spans="1:7" ht="18.75" x14ac:dyDescent="0.2">
      <c r="A108" s="22" t="s">
        <v>106</v>
      </c>
      <c r="B108" s="12">
        <f t="shared" si="15"/>
        <v>2</v>
      </c>
      <c r="C108" s="13">
        <f t="shared" si="16"/>
        <v>5.2</v>
      </c>
      <c r="D108" s="12">
        <v>1</v>
      </c>
      <c r="E108" s="13">
        <v>1.2</v>
      </c>
      <c r="F108" s="12">
        <v>1</v>
      </c>
      <c r="G108" s="13">
        <f>4+29.4032-29.4032</f>
        <v>4</v>
      </c>
    </row>
    <row r="109" spans="1:7" ht="18.75" x14ac:dyDescent="0.2">
      <c r="A109" s="22" t="s">
        <v>107</v>
      </c>
      <c r="B109" s="12">
        <f t="shared" si="15"/>
        <v>1</v>
      </c>
      <c r="C109" s="13">
        <f t="shared" si="16"/>
        <v>38.627099999999999</v>
      </c>
      <c r="D109" s="12"/>
      <c r="E109" s="13"/>
      <c r="F109" s="12">
        <v>1</v>
      </c>
      <c r="G109" s="13">
        <v>38.627099999999999</v>
      </c>
    </row>
    <row r="110" spans="1:7" ht="18.75" x14ac:dyDescent="0.2">
      <c r="A110" s="22" t="s">
        <v>108</v>
      </c>
      <c r="B110" s="12">
        <f t="shared" si="15"/>
        <v>1</v>
      </c>
      <c r="C110" s="13">
        <f t="shared" si="16"/>
        <v>5</v>
      </c>
      <c r="D110" s="12"/>
      <c r="E110" s="13"/>
      <c r="F110" s="12">
        <v>1</v>
      </c>
      <c r="G110" s="13">
        <v>5</v>
      </c>
    </row>
    <row r="111" spans="1:7" ht="18.75" x14ac:dyDescent="0.2">
      <c r="A111" s="22" t="s">
        <v>109</v>
      </c>
      <c r="B111" s="12">
        <f t="shared" si="15"/>
        <v>1</v>
      </c>
      <c r="C111" s="13">
        <f t="shared" si="16"/>
        <v>2</v>
      </c>
      <c r="D111" s="12"/>
      <c r="E111" s="13"/>
      <c r="F111" s="12">
        <v>1</v>
      </c>
      <c r="G111" s="13">
        <v>2</v>
      </c>
    </row>
    <row r="112" spans="1:7" ht="18.75" x14ac:dyDescent="0.2">
      <c r="A112" s="22" t="s">
        <v>110</v>
      </c>
      <c r="B112" s="12">
        <f t="shared" si="15"/>
        <v>3</v>
      </c>
      <c r="C112" s="13">
        <f t="shared" si="16"/>
        <v>29.9693</v>
      </c>
      <c r="D112" s="12"/>
      <c r="E112" s="13"/>
      <c r="F112" s="12">
        <v>3</v>
      </c>
      <c r="G112" s="13">
        <f>20.9693+5+4</f>
        <v>29.9693</v>
      </c>
    </row>
    <row r="113" spans="1:7" ht="18.75" x14ac:dyDescent="0.2">
      <c r="A113" s="22" t="s">
        <v>111</v>
      </c>
      <c r="B113" s="12">
        <f t="shared" si="15"/>
        <v>1</v>
      </c>
      <c r="C113" s="13">
        <f t="shared" si="16"/>
        <v>25.5441</v>
      </c>
      <c r="D113" s="12">
        <v>1</v>
      </c>
      <c r="E113" s="13">
        <v>25.5441</v>
      </c>
      <c r="F113" s="12"/>
      <c r="G113" s="13"/>
    </row>
    <row r="114" spans="1:7" ht="18.75" x14ac:dyDescent="0.2">
      <c r="A114" s="22" t="s">
        <v>112</v>
      </c>
      <c r="B114" s="12">
        <f t="shared" si="15"/>
        <v>3</v>
      </c>
      <c r="C114" s="13">
        <f t="shared" si="16"/>
        <v>26</v>
      </c>
      <c r="D114" s="12"/>
      <c r="E114" s="13"/>
      <c r="F114" s="12">
        <v>3</v>
      </c>
      <c r="G114" s="13">
        <f>10+16</f>
        <v>26</v>
      </c>
    </row>
    <row r="115" spans="1:7" ht="18.75" x14ac:dyDescent="0.2">
      <c r="A115" s="22" t="s">
        <v>113</v>
      </c>
      <c r="B115" s="12">
        <f t="shared" si="15"/>
        <v>1</v>
      </c>
      <c r="C115" s="13">
        <f t="shared" si="16"/>
        <v>2</v>
      </c>
      <c r="D115" s="12"/>
      <c r="E115" s="13"/>
      <c r="F115" s="12">
        <v>1</v>
      </c>
      <c r="G115" s="13">
        <v>2</v>
      </c>
    </row>
    <row r="116" spans="1:7" ht="18.75" x14ac:dyDescent="0.2">
      <c r="A116" s="22" t="s">
        <v>114</v>
      </c>
      <c r="B116" s="12">
        <f t="shared" si="15"/>
        <v>1</v>
      </c>
      <c r="C116" s="13">
        <f t="shared" si="16"/>
        <v>6</v>
      </c>
      <c r="D116" s="12"/>
      <c r="E116" s="13"/>
      <c r="F116" s="12">
        <v>1</v>
      </c>
      <c r="G116" s="13">
        <v>6</v>
      </c>
    </row>
    <row r="117" spans="1:7" ht="18.75" x14ac:dyDescent="0.2">
      <c r="A117" s="22" t="s">
        <v>115</v>
      </c>
      <c r="B117" s="12">
        <f t="shared" si="15"/>
        <v>3</v>
      </c>
      <c r="C117" s="13">
        <f t="shared" si="16"/>
        <v>1.32</v>
      </c>
      <c r="D117" s="12">
        <v>3</v>
      </c>
      <c r="E117" s="13">
        <v>1.32</v>
      </c>
      <c r="F117" s="12"/>
      <c r="G117" s="13"/>
    </row>
    <row r="118" spans="1:7" ht="18.75" x14ac:dyDescent="0.2">
      <c r="A118" s="22" t="s">
        <v>116</v>
      </c>
      <c r="B118" s="12">
        <f t="shared" si="15"/>
        <v>1</v>
      </c>
      <c r="C118" s="13">
        <f t="shared" si="16"/>
        <v>2</v>
      </c>
      <c r="D118" s="12"/>
      <c r="E118" s="13"/>
      <c r="F118" s="12">
        <v>1</v>
      </c>
      <c r="G118" s="13">
        <v>2</v>
      </c>
    </row>
    <row r="119" spans="1:7" ht="18.75" x14ac:dyDescent="0.2">
      <c r="A119" s="22" t="s">
        <v>117</v>
      </c>
      <c r="B119" s="12">
        <f t="shared" si="15"/>
        <v>2</v>
      </c>
      <c r="C119" s="13">
        <f t="shared" si="16"/>
        <v>6</v>
      </c>
      <c r="D119" s="12"/>
      <c r="E119" s="13"/>
      <c r="F119" s="12">
        <v>2</v>
      </c>
      <c r="G119" s="13">
        <v>6</v>
      </c>
    </row>
    <row r="120" spans="1:7" ht="18.75" x14ac:dyDescent="0.2">
      <c r="A120" s="22" t="s">
        <v>118</v>
      </c>
      <c r="B120" s="12">
        <f t="shared" si="15"/>
        <v>2</v>
      </c>
      <c r="C120" s="13">
        <f t="shared" si="16"/>
        <v>6</v>
      </c>
      <c r="D120" s="12"/>
      <c r="E120" s="13"/>
      <c r="F120" s="12">
        <v>2</v>
      </c>
      <c r="G120" s="13">
        <v>6</v>
      </c>
    </row>
    <row r="121" spans="1:7" ht="18.75" x14ac:dyDescent="0.2">
      <c r="A121" s="22" t="s">
        <v>119</v>
      </c>
      <c r="B121" s="12">
        <f t="shared" si="15"/>
        <v>1</v>
      </c>
      <c r="C121" s="13">
        <f t="shared" si="16"/>
        <v>6</v>
      </c>
      <c r="D121" s="12"/>
      <c r="E121" s="13"/>
      <c r="F121" s="12">
        <v>1</v>
      </c>
      <c r="G121" s="13">
        <v>6</v>
      </c>
    </row>
    <row r="122" spans="1:7" ht="18.75" x14ac:dyDescent="0.2">
      <c r="A122" s="22" t="s">
        <v>120</v>
      </c>
      <c r="B122" s="12">
        <f t="shared" si="15"/>
        <v>1</v>
      </c>
      <c r="C122" s="13">
        <f t="shared" si="16"/>
        <v>2.1</v>
      </c>
      <c r="D122" s="12"/>
      <c r="E122" s="13"/>
      <c r="F122" s="12">
        <v>1</v>
      </c>
      <c r="G122" s="13">
        <v>2.1</v>
      </c>
    </row>
    <row r="123" spans="1:7" ht="18.75" x14ac:dyDescent="0.2">
      <c r="A123" s="24" t="s">
        <v>27</v>
      </c>
      <c r="B123" s="17">
        <f t="shared" ref="B123:G123" si="17">SUM(B104:B122)</f>
        <v>38</v>
      </c>
      <c r="C123" s="18">
        <f t="shared" si="17"/>
        <v>227.91470000000001</v>
      </c>
      <c r="D123" s="17">
        <f t="shared" si="17"/>
        <v>12</v>
      </c>
      <c r="E123" s="18">
        <f t="shared" si="17"/>
        <v>48.79</v>
      </c>
      <c r="F123" s="17">
        <f t="shared" si="17"/>
        <v>26</v>
      </c>
      <c r="G123" s="18">
        <f t="shared" si="17"/>
        <v>179.12469999999999</v>
      </c>
    </row>
    <row r="124" spans="1:7" ht="18" customHeight="1" x14ac:dyDescent="0.2">
      <c r="A124" s="60" t="s">
        <v>121</v>
      </c>
      <c r="B124" s="60"/>
      <c r="C124" s="60"/>
      <c r="D124" s="60"/>
      <c r="E124" s="60"/>
      <c r="F124" s="60"/>
      <c r="G124" s="60"/>
    </row>
    <row r="125" spans="1:7" ht="18.75" x14ac:dyDescent="0.2">
      <c r="A125" s="22" t="s">
        <v>122</v>
      </c>
      <c r="B125" s="12">
        <f t="shared" ref="B125:B131" si="18">D125+F125</f>
        <v>1</v>
      </c>
      <c r="C125" s="13">
        <f t="shared" ref="C125:C131" si="19">E125+G125</f>
        <v>30</v>
      </c>
      <c r="D125" s="12">
        <v>1</v>
      </c>
      <c r="E125" s="13">
        <v>30</v>
      </c>
      <c r="F125" s="12"/>
      <c r="G125" s="13"/>
    </row>
    <row r="126" spans="1:7" ht="18.75" x14ac:dyDescent="0.2">
      <c r="A126" s="22" t="s">
        <v>123</v>
      </c>
      <c r="B126" s="12">
        <f t="shared" si="18"/>
        <v>1</v>
      </c>
      <c r="C126" s="13">
        <f t="shared" si="19"/>
        <v>6.0110999999999999</v>
      </c>
      <c r="D126" s="12"/>
      <c r="E126" s="13"/>
      <c r="F126" s="12">
        <v>1</v>
      </c>
      <c r="G126" s="13">
        <v>6.0110999999999999</v>
      </c>
    </row>
    <row r="127" spans="1:7" ht="18.75" x14ac:dyDescent="0.2">
      <c r="A127" s="22" t="s">
        <v>124</v>
      </c>
      <c r="B127" s="12">
        <f t="shared" si="18"/>
        <v>1</v>
      </c>
      <c r="C127" s="13">
        <f t="shared" si="19"/>
        <v>9.7573000000000008</v>
      </c>
      <c r="D127" s="12"/>
      <c r="E127" s="13"/>
      <c r="F127" s="12">
        <v>1</v>
      </c>
      <c r="G127" s="13">
        <v>9.7573000000000008</v>
      </c>
    </row>
    <row r="128" spans="1:7" ht="18.75" x14ac:dyDescent="0.2">
      <c r="A128" s="22" t="s">
        <v>125</v>
      </c>
      <c r="B128" s="12">
        <f t="shared" si="18"/>
        <v>1</v>
      </c>
      <c r="C128" s="13">
        <f t="shared" si="19"/>
        <v>2.5472999999999999</v>
      </c>
      <c r="D128" s="12"/>
      <c r="E128" s="13"/>
      <c r="F128" s="12">
        <v>1</v>
      </c>
      <c r="G128" s="13">
        <v>2.5472999999999999</v>
      </c>
    </row>
    <row r="129" spans="1:7" ht="18.75" x14ac:dyDescent="0.2">
      <c r="A129" s="22" t="s">
        <v>126</v>
      </c>
      <c r="B129" s="12">
        <f t="shared" si="18"/>
        <v>1</v>
      </c>
      <c r="C129" s="13">
        <f t="shared" si="19"/>
        <v>6.1330999999999998</v>
      </c>
      <c r="D129" s="12"/>
      <c r="E129" s="13"/>
      <c r="F129" s="12">
        <v>1</v>
      </c>
      <c r="G129" s="13">
        <v>6.1330999999999998</v>
      </c>
    </row>
    <row r="130" spans="1:7" ht="18.75" x14ac:dyDescent="0.2">
      <c r="A130" s="22" t="s">
        <v>127</v>
      </c>
      <c r="B130" s="12">
        <f t="shared" si="18"/>
        <v>1</v>
      </c>
      <c r="C130" s="13">
        <f t="shared" si="19"/>
        <v>4.5720999999999998</v>
      </c>
      <c r="D130" s="12"/>
      <c r="E130" s="13"/>
      <c r="F130" s="12">
        <v>1</v>
      </c>
      <c r="G130" s="13">
        <v>4.5720999999999998</v>
      </c>
    </row>
    <row r="131" spans="1:7" ht="18.75" x14ac:dyDescent="0.2">
      <c r="A131" s="22" t="s">
        <v>128</v>
      </c>
      <c r="B131" s="12">
        <f t="shared" si="18"/>
        <v>1</v>
      </c>
      <c r="C131" s="13">
        <f t="shared" si="19"/>
        <v>5.4218000000000002</v>
      </c>
      <c r="D131" s="12"/>
      <c r="E131" s="13"/>
      <c r="F131" s="12">
        <v>1</v>
      </c>
      <c r="G131" s="13">
        <v>5.4218000000000002</v>
      </c>
    </row>
    <row r="132" spans="1:7" ht="18.75" x14ac:dyDescent="0.2">
      <c r="A132" s="24" t="s">
        <v>27</v>
      </c>
      <c r="B132" s="17">
        <f t="shared" ref="B132:G132" si="20">SUM(B125:B131)</f>
        <v>7</v>
      </c>
      <c r="C132" s="18">
        <f t="shared" si="20"/>
        <v>64.442700000000002</v>
      </c>
      <c r="D132" s="17">
        <f t="shared" si="20"/>
        <v>1</v>
      </c>
      <c r="E132" s="18">
        <f t="shared" si="20"/>
        <v>30</v>
      </c>
      <c r="F132" s="17">
        <f t="shared" si="20"/>
        <v>6</v>
      </c>
      <c r="G132" s="18">
        <f t="shared" si="20"/>
        <v>34.442699999999995</v>
      </c>
    </row>
    <row r="133" spans="1:7" s="19" customFormat="1" ht="18" customHeight="1" x14ac:dyDescent="0.2">
      <c r="A133" s="60" t="s">
        <v>129</v>
      </c>
      <c r="B133" s="60"/>
      <c r="C133" s="60"/>
      <c r="D133" s="60"/>
      <c r="E133" s="60"/>
      <c r="F133" s="60"/>
      <c r="G133" s="60"/>
    </row>
    <row r="134" spans="1:7" s="19" customFormat="1" ht="18.75" x14ac:dyDescent="0.2">
      <c r="A134" s="22" t="s">
        <v>130</v>
      </c>
      <c r="B134" s="25">
        <f t="shared" ref="B134:B146" si="21">D134+F134</f>
        <v>1</v>
      </c>
      <c r="C134" s="26">
        <f t="shared" ref="C134:C146" si="22">E134+G134</f>
        <v>19</v>
      </c>
      <c r="D134" s="25"/>
      <c r="E134" s="27"/>
      <c r="F134" s="25">
        <v>1</v>
      </c>
      <c r="G134" s="26">
        <v>19</v>
      </c>
    </row>
    <row r="135" spans="1:7" s="19" customFormat="1" ht="18.75" x14ac:dyDescent="0.2">
      <c r="A135" s="22" t="s">
        <v>131</v>
      </c>
      <c r="B135" s="25">
        <f t="shared" si="21"/>
        <v>5</v>
      </c>
      <c r="C135" s="26">
        <f t="shared" si="22"/>
        <v>41.873100000000008</v>
      </c>
      <c r="D135" s="12">
        <v>1</v>
      </c>
      <c r="E135" s="13">
        <v>0.2</v>
      </c>
      <c r="F135" s="12">
        <f>2+1+1</f>
        <v>4</v>
      </c>
      <c r="G135" s="13">
        <f>32.9778+5+3.6953</f>
        <v>41.673100000000005</v>
      </c>
    </row>
    <row r="136" spans="1:7" s="31" customFormat="1" ht="19.5" customHeight="1" x14ac:dyDescent="0.2">
      <c r="A136" s="28" t="s">
        <v>132</v>
      </c>
      <c r="B136" s="29">
        <f t="shared" si="21"/>
        <v>7</v>
      </c>
      <c r="C136" s="30">
        <f t="shared" si="22"/>
        <v>63.269499999999994</v>
      </c>
      <c r="D136" s="12">
        <v>3</v>
      </c>
      <c r="E136" s="13">
        <f>9.9506+9.267+20</f>
        <v>39.217599999999997</v>
      </c>
      <c r="F136" s="12">
        <v>4</v>
      </c>
      <c r="G136" s="13">
        <f>8.5694+17.7825-2.3</f>
        <v>24.0519</v>
      </c>
    </row>
    <row r="137" spans="1:7" s="19" customFormat="1" ht="18.75" x14ac:dyDescent="0.2">
      <c r="A137" s="22" t="s">
        <v>133</v>
      </c>
      <c r="B137" s="25">
        <f t="shared" si="21"/>
        <v>3</v>
      </c>
      <c r="C137" s="26">
        <f t="shared" si="22"/>
        <v>35.671500000000002</v>
      </c>
      <c r="D137" s="12">
        <v>1</v>
      </c>
      <c r="E137" s="13">
        <v>0.9</v>
      </c>
      <c r="F137" s="12">
        <v>2</v>
      </c>
      <c r="G137" s="13">
        <f>28+6.7715</f>
        <v>34.771500000000003</v>
      </c>
    </row>
    <row r="138" spans="1:7" s="19" customFormat="1" ht="18.75" x14ac:dyDescent="0.2">
      <c r="A138" s="22" t="s">
        <v>134</v>
      </c>
      <c r="B138" s="25">
        <f t="shared" si="21"/>
        <v>4</v>
      </c>
      <c r="C138" s="26">
        <f t="shared" si="22"/>
        <v>13.4054</v>
      </c>
      <c r="D138" s="12">
        <v>1</v>
      </c>
      <c r="E138" s="13">
        <v>2.2783000000000002</v>
      </c>
      <c r="F138" s="12">
        <v>3</v>
      </c>
      <c r="G138" s="13">
        <v>11.1271</v>
      </c>
    </row>
    <row r="139" spans="1:7" s="19" customFormat="1" ht="18.75" x14ac:dyDescent="0.2">
      <c r="A139" s="22" t="s">
        <v>135</v>
      </c>
      <c r="B139" s="25">
        <f t="shared" si="21"/>
        <v>4</v>
      </c>
      <c r="C139" s="26" t="e">
        <f t="shared" si="22"/>
        <v>#N/A</v>
      </c>
      <c r="D139" s="12">
        <v>1</v>
      </c>
      <c r="E139" s="13">
        <v>18</v>
      </c>
      <c r="F139" s="12">
        <f>2+1</f>
        <v>3</v>
      </c>
      <c r="G139" s="13" t="e">
        <f>6+43.7089+#N/A</f>
        <v>#N/A</v>
      </c>
    </row>
    <row r="140" spans="1:7" s="19" customFormat="1" ht="18.75" x14ac:dyDescent="0.2">
      <c r="A140" s="22" t="s">
        <v>136</v>
      </c>
      <c r="B140" s="25">
        <f t="shared" si="21"/>
        <v>2</v>
      </c>
      <c r="C140" s="26">
        <f t="shared" si="22"/>
        <v>14.79</v>
      </c>
      <c r="D140" s="12"/>
      <c r="E140" s="13"/>
      <c r="F140" s="12">
        <v>2</v>
      </c>
      <c r="G140" s="13">
        <v>14.79</v>
      </c>
    </row>
    <row r="141" spans="1:7" s="19" customFormat="1" ht="18.75" x14ac:dyDescent="0.2">
      <c r="A141" s="22" t="s">
        <v>137</v>
      </c>
      <c r="B141" s="25">
        <f t="shared" si="21"/>
        <v>1</v>
      </c>
      <c r="C141" s="26">
        <f t="shared" si="22"/>
        <v>13.445900000000005</v>
      </c>
      <c r="D141" s="12"/>
      <c r="E141" s="13"/>
      <c r="F141" s="12">
        <f>2+3-3-1</f>
        <v>1</v>
      </c>
      <c r="G141" s="13">
        <f>20.3331+24.3866-18.0738-13.2</f>
        <v>13.445900000000005</v>
      </c>
    </row>
    <row r="142" spans="1:7" s="19" customFormat="1" ht="18.75" x14ac:dyDescent="0.2">
      <c r="A142" s="22" t="s">
        <v>138</v>
      </c>
      <c r="B142" s="25">
        <f t="shared" si="21"/>
        <v>6</v>
      </c>
      <c r="C142" s="26">
        <f t="shared" si="22"/>
        <v>23.05</v>
      </c>
      <c r="D142" s="12">
        <f>1+1</f>
        <v>2</v>
      </c>
      <c r="E142" s="13">
        <f>5.4+5</f>
        <v>10.4</v>
      </c>
      <c r="F142" s="12">
        <v>4</v>
      </c>
      <c r="G142" s="13">
        <v>12.65</v>
      </c>
    </row>
    <row r="143" spans="1:7" s="19" customFormat="1" ht="18.75" x14ac:dyDescent="0.2">
      <c r="A143" s="22" t="s">
        <v>139</v>
      </c>
      <c r="B143" s="25">
        <f t="shared" si="21"/>
        <v>2</v>
      </c>
      <c r="C143" s="26">
        <f t="shared" si="22"/>
        <v>9.5497999999999994</v>
      </c>
      <c r="D143" s="12"/>
      <c r="E143" s="13"/>
      <c r="F143" s="12">
        <v>2</v>
      </c>
      <c r="G143" s="13">
        <v>9.5497999999999994</v>
      </c>
    </row>
    <row r="144" spans="1:7" s="19" customFormat="1" ht="18.75" x14ac:dyDescent="0.2">
      <c r="A144" s="22" t="s">
        <v>140</v>
      </c>
      <c r="B144" s="25">
        <f t="shared" si="21"/>
        <v>6</v>
      </c>
      <c r="C144" s="26">
        <f t="shared" si="22"/>
        <v>23.071999999999999</v>
      </c>
      <c r="D144" s="12"/>
      <c r="E144" s="13"/>
      <c r="F144" s="12">
        <v>6</v>
      </c>
      <c r="G144" s="13">
        <f>7+16.072</f>
        <v>23.071999999999999</v>
      </c>
    </row>
    <row r="145" spans="1:7" s="19" customFormat="1" ht="18.75" x14ac:dyDescent="0.2">
      <c r="A145" s="22" t="s">
        <v>141</v>
      </c>
      <c r="B145" s="25">
        <f t="shared" si="21"/>
        <v>1</v>
      </c>
      <c r="C145" s="26">
        <f t="shared" si="22"/>
        <v>6</v>
      </c>
      <c r="D145" s="12"/>
      <c r="E145" s="13"/>
      <c r="F145" s="12">
        <v>1</v>
      </c>
      <c r="G145" s="13">
        <v>6</v>
      </c>
    </row>
    <row r="146" spans="1:7" s="19" customFormat="1" ht="18.75" x14ac:dyDescent="0.2">
      <c r="A146" s="22" t="s">
        <v>142</v>
      </c>
      <c r="B146" s="25">
        <f t="shared" si="21"/>
        <v>7</v>
      </c>
      <c r="C146" s="26">
        <f t="shared" si="22"/>
        <v>40.732500000000002</v>
      </c>
      <c r="D146" s="12"/>
      <c r="E146" s="13"/>
      <c r="F146" s="12">
        <v>7</v>
      </c>
      <c r="G146" s="13">
        <v>40.732500000000002</v>
      </c>
    </row>
    <row r="147" spans="1:7" s="19" customFormat="1" ht="18.75" x14ac:dyDescent="0.2">
      <c r="A147" s="24" t="s">
        <v>27</v>
      </c>
      <c r="B147" s="17">
        <f>SUM(B134:B146)</f>
        <v>49</v>
      </c>
      <c r="C147" s="18" t="e">
        <f>SUM(C134:C146)</f>
        <v>#N/A</v>
      </c>
      <c r="D147" s="17">
        <f>SUM(D134:D143)</f>
        <v>9</v>
      </c>
      <c r="E147" s="18">
        <f>SUM(E134:E143)</f>
        <v>70.995900000000006</v>
      </c>
      <c r="F147" s="17">
        <f>SUM(F134:F146)</f>
        <v>40</v>
      </c>
      <c r="G147" s="18" t="e">
        <f>SUM(G134:G146)</f>
        <v>#N/A</v>
      </c>
    </row>
    <row r="148" spans="1:7" ht="18" customHeight="1" x14ac:dyDescent="0.2">
      <c r="A148" s="60" t="s">
        <v>143</v>
      </c>
      <c r="B148" s="60"/>
      <c r="C148" s="60"/>
      <c r="D148" s="60"/>
      <c r="E148" s="60"/>
      <c r="F148" s="60"/>
      <c r="G148" s="60"/>
    </row>
    <row r="149" spans="1:7" ht="18.75" x14ac:dyDescent="0.2">
      <c r="A149" s="22" t="s">
        <v>144</v>
      </c>
      <c r="B149" s="12">
        <f t="shared" ref="B149:B158" si="23">D149+F149</f>
        <v>3</v>
      </c>
      <c r="C149" s="13">
        <f t="shared" ref="C149:C158" si="24">E149+G149</f>
        <v>51.585000000000001</v>
      </c>
      <c r="D149" s="12">
        <v>3</v>
      </c>
      <c r="E149" s="13">
        <f>27.44+16.145+8</f>
        <v>51.585000000000001</v>
      </c>
      <c r="F149" s="12"/>
      <c r="G149" s="13"/>
    </row>
    <row r="150" spans="1:7" ht="18.75" x14ac:dyDescent="0.2">
      <c r="A150" s="22" t="s">
        <v>145</v>
      </c>
      <c r="B150" s="12">
        <f t="shared" si="23"/>
        <v>1</v>
      </c>
      <c r="C150" s="13">
        <f t="shared" si="24"/>
        <v>1</v>
      </c>
      <c r="D150" s="12">
        <v>1</v>
      </c>
      <c r="E150" s="13">
        <v>1</v>
      </c>
      <c r="F150" s="12"/>
      <c r="G150" s="13"/>
    </row>
    <row r="151" spans="1:7" ht="18.75" x14ac:dyDescent="0.2">
      <c r="A151" s="22" t="s">
        <v>146</v>
      </c>
      <c r="B151" s="12">
        <f t="shared" si="23"/>
        <v>1</v>
      </c>
      <c r="C151" s="13">
        <f t="shared" si="24"/>
        <v>11.04</v>
      </c>
      <c r="D151" s="12">
        <v>1</v>
      </c>
      <c r="E151" s="13">
        <v>11.04</v>
      </c>
      <c r="F151" s="12"/>
      <c r="G151" s="13"/>
    </row>
    <row r="152" spans="1:7" ht="18.75" x14ac:dyDescent="0.2">
      <c r="A152" s="22" t="s">
        <v>147</v>
      </c>
      <c r="B152" s="12">
        <f t="shared" si="23"/>
        <v>1</v>
      </c>
      <c r="C152" s="13">
        <f t="shared" si="24"/>
        <v>8.56</v>
      </c>
      <c r="D152" s="12">
        <v>1</v>
      </c>
      <c r="E152" s="13">
        <v>8.56</v>
      </c>
      <c r="F152" s="12"/>
      <c r="G152" s="13"/>
    </row>
    <row r="153" spans="1:7" ht="18.75" x14ac:dyDescent="0.2">
      <c r="A153" s="22" t="s">
        <v>148</v>
      </c>
      <c r="B153" s="12">
        <f t="shared" si="23"/>
        <v>2</v>
      </c>
      <c r="C153" s="13">
        <f t="shared" si="24"/>
        <v>6.1597</v>
      </c>
      <c r="D153" s="12">
        <v>1</v>
      </c>
      <c r="E153" s="13">
        <v>2.66</v>
      </c>
      <c r="F153" s="12">
        <v>1</v>
      </c>
      <c r="G153" s="13">
        <v>3.4996999999999998</v>
      </c>
    </row>
    <row r="154" spans="1:7" ht="18.75" x14ac:dyDescent="0.2">
      <c r="A154" s="22" t="s">
        <v>149</v>
      </c>
      <c r="B154" s="12">
        <f t="shared" si="23"/>
        <v>2</v>
      </c>
      <c r="C154" s="13">
        <f t="shared" si="24"/>
        <v>34.402999999999999</v>
      </c>
      <c r="D154" s="12">
        <v>1</v>
      </c>
      <c r="E154" s="13">
        <v>15.08</v>
      </c>
      <c r="F154" s="12">
        <v>1</v>
      </c>
      <c r="G154" s="13">
        <v>19.323</v>
      </c>
    </row>
    <row r="155" spans="1:7" ht="18.75" x14ac:dyDescent="0.2">
      <c r="A155" s="22" t="s">
        <v>150</v>
      </c>
      <c r="B155" s="12">
        <f t="shared" si="23"/>
        <v>1</v>
      </c>
      <c r="C155" s="13">
        <f t="shared" si="24"/>
        <v>13.2621</v>
      </c>
      <c r="D155" s="12">
        <v>1</v>
      </c>
      <c r="E155" s="13">
        <v>13.2621</v>
      </c>
      <c r="F155" s="12"/>
      <c r="G155" s="13"/>
    </row>
    <row r="156" spans="1:7" ht="18.75" x14ac:dyDescent="0.2">
      <c r="A156" s="22" t="s">
        <v>151</v>
      </c>
      <c r="B156" s="12">
        <f t="shared" si="23"/>
        <v>1</v>
      </c>
      <c r="C156" s="13">
        <f t="shared" si="24"/>
        <v>23.85</v>
      </c>
      <c r="D156" s="12"/>
      <c r="E156" s="13"/>
      <c r="F156" s="12">
        <v>1</v>
      </c>
      <c r="G156" s="13">
        <v>23.85</v>
      </c>
    </row>
    <row r="157" spans="1:7" ht="18.75" x14ac:dyDescent="0.2">
      <c r="A157" s="22" t="s">
        <v>152</v>
      </c>
      <c r="B157" s="12">
        <f t="shared" si="23"/>
        <v>1</v>
      </c>
      <c r="C157" s="13">
        <f t="shared" si="24"/>
        <v>0.2</v>
      </c>
      <c r="D157" s="12"/>
      <c r="E157" s="13"/>
      <c r="F157" s="12">
        <v>1</v>
      </c>
      <c r="G157" s="13">
        <v>0.2</v>
      </c>
    </row>
    <row r="158" spans="1:7" ht="18.75" x14ac:dyDescent="0.2">
      <c r="A158" s="22" t="s">
        <v>153</v>
      </c>
      <c r="B158" s="12">
        <f t="shared" si="23"/>
        <v>2</v>
      </c>
      <c r="C158" s="13">
        <f t="shared" si="24"/>
        <v>11.3</v>
      </c>
      <c r="D158" s="12"/>
      <c r="E158" s="13"/>
      <c r="F158" s="12">
        <v>2</v>
      </c>
      <c r="G158" s="23">
        <v>11.3</v>
      </c>
    </row>
    <row r="159" spans="1:7" ht="18.75" x14ac:dyDescent="0.2">
      <c r="A159" s="24" t="s">
        <v>27</v>
      </c>
      <c r="B159" s="17">
        <f>SUM(B149:B158)</f>
        <v>15</v>
      </c>
      <c r="C159" s="18">
        <f>SUM(C149:C158)</f>
        <v>161.35980000000001</v>
      </c>
      <c r="D159" s="17">
        <f>SUM(D149:D156)</f>
        <v>9</v>
      </c>
      <c r="E159" s="18">
        <f>SUM(E149:E156)</f>
        <v>103.1871</v>
      </c>
      <c r="F159" s="17">
        <f>SUM(F149:F158)</f>
        <v>6</v>
      </c>
      <c r="G159" s="18">
        <f>SUM(G149:G158)</f>
        <v>58.172700000000006</v>
      </c>
    </row>
    <row r="160" spans="1:7" ht="18" customHeight="1" x14ac:dyDescent="0.2">
      <c r="A160" s="60" t="s">
        <v>154</v>
      </c>
      <c r="B160" s="60"/>
      <c r="C160" s="60"/>
      <c r="D160" s="60"/>
      <c r="E160" s="60"/>
      <c r="F160" s="60"/>
      <c r="G160" s="60"/>
    </row>
    <row r="161" spans="1:7" s="19" customFormat="1" ht="18.75" x14ac:dyDescent="0.2">
      <c r="A161" s="22" t="s">
        <v>155</v>
      </c>
      <c r="B161" s="12">
        <f t="shared" ref="B161:B173" si="25">D161+F161</f>
        <v>10</v>
      </c>
      <c r="C161" s="13">
        <f t="shared" ref="C161:C173" si="26">E161+G161</f>
        <v>252.08590000000001</v>
      </c>
      <c r="D161" s="12">
        <v>1</v>
      </c>
      <c r="E161" s="13">
        <v>39.546100000000003</v>
      </c>
      <c r="F161" s="12">
        <v>9</v>
      </c>
      <c r="G161" s="13">
        <f>191.0987+4.4+17.0411</f>
        <v>212.53980000000001</v>
      </c>
    </row>
    <row r="162" spans="1:7" s="19" customFormat="1" ht="18.75" x14ac:dyDescent="0.2">
      <c r="A162" s="22" t="s">
        <v>156</v>
      </c>
      <c r="B162" s="12">
        <f t="shared" si="25"/>
        <v>2</v>
      </c>
      <c r="C162" s="13" t="e">
        <f t="shared" si="26"/>
        <v>#N/A</v>
      </c>
      <c r="D162" s="12">
        <v>2</v>
      </c>
      <c r="E162" s="13" t="e">
        <f>28.1626+#N/A</f>
        <v>#N/A</v>
      </c>
      <c r="F162" s="12"/>
      <c r="G162" s="13"/>
    </row>
    <row r="163" spans="1:7" s="19" customFormat="1" ht="18.75" x14ac:dyDescent="0.2">
      <c r="A163" s="22" t="s">
        <v>157</v>
      </c>
      <c r="B163" s="12">
        <f t="shared" si="25"/>
        <v>7</v>
      </c>
      <c r="C163" s="13">
        <f t="shared" si="26"/>
        <v>117.35890000000001</v>
      </c>
      <c r="D163" s="12">
        <v>3</v>
      </c>
      <c r="E163" s="13">
        <f>54.4189</f>
        <v>54.418900000000001</v>
      </c>
      <c r="F163" s="12">
        <v>4</v>
      </c>
      <c r="G163" s="13">
        <v>62.94</v>
      </c>
    </row>
    <row r="164" spans="1:7" s="19" customFormat="1" ht="18.75" x14ac:dyDescent="0.2">
      <c r="A164" s="22" t="s">
        <v>158</v>
      </c>
      <c r="B164" s="12">
        <f t="shared" si="25"/>
        <v>2</v>
      </c>
      <c r="C164" s="13" t="e">
        <f t="shared" si="26"/>
        <v>#N/A</v>
      </c>
      <c r="D164" s="12"/>
      <c r="E164" s="13"/>
      <c r="F164" s="12">
        <v>2</v>
      </c>
      <c r="G164" s="13" t="e">
        <f t="shared" ref="G164:G166" si="27">#N/A+#N/A</f>
        <v>#N/A</v>
      </c>
    </row>
    <row r="165" spans="1:7" s="19" customFormat="1" ht="18.75" x14ac:dyDescent="0.2">
      <c r="A165" s="22" t="s">
        <v>159</v>
      </c>
      <c r="B165" s="12">
        <f t="shared" si="25"/>
        <v>2</v>
      </c>
      <c r="C165" s="13" t="e">
        <f t="shared" si="26"/>
        <v>#N/A</v>
      </c>
      <c r="D165" s="12"/>
      <c r="E165" s="13"/>
      <c r="F165" s="12">
        <v>2</v>
      </c>
      <c r="G165" s="13" t="e">
        <f t="shared" si="27"/>
        <v>#N/A</v>
      </c>
    </row>
    <row r="166" spans="1:7" s="19" customFormat="1" ht="18.75" x14ac:dyDescent="0.2">
      <c r="A166" s="22" t="s">
        <v>160</v>
      </c>
      <c r="B166" s="12">
        <f t="shared" si="25"/>
        <v>2</v>
      </c>
      <c r="C166" s="13" t="e">
        <f t="shared" si="26"/>
        <v>#N/A</v>
      </c>
      <c r="D166" s="12"/>
      <c r="E166" s="13"/>
      <c r="F166" s="12">
        <v>2</v>
      </c>
      <c r="G166" s="13" t="e">
        <f t="shared" si="27"/>
        <v>#N/A</v>
      </c>
    </row>
    <row r="167" spans="1:7" s="19" customFormat="1" ht="18.75" x14ac:dyDescent="0.2">
      <c r="A167" s="22" t="s">
        <v>161</v>
      </c>
      <c r="B167" s="12">
        <f t="shared" si="25"/>
        <v>5</v>
      </c>
      <c r="C167" s="13" t="e">
        <f t="shared" si="26"/>
        <v>#N/A</v>
      </c>
      <c r="D167" s="12">
        <v>1</v>
      </c>
      <c r="E167" s="13">
        <v>10.1005</v>
      </c>
      <c r="F167" s="12">
        <v>4</v>
      </c>
      <c r="G167" s="13" t="e">
        <f>#N/A+#N/A+#N/A+#N/A</f>
        <v>#N/A</v>
      </c>
    </row>
    <row r="168" spans="1:7" s="19" customFormat="1" ht="18.75" x14ac:dyDescent="0.2">
      <c r="A168" s="22" t="s">
        <v>162</v>
      </c>
      <c r="B168" s="12">
        <f t="shared" si="25"/>
        <v>1</v>
      </c>
      <c r="C168" s="13">
        <f t="shared" si="26"/>
        <v>21.9223</v>
      </c>
      <c r="D168" s="12"/>
      <c r="E168" s="13"/>
      <c r="F168" s="12">
        <v>1</v>
      </c>
      <c r="G168" s="13">
        <v>21.9223</v>
      </c>
    </row>
    <row r="169" spans="1:7" s="19" customFormat="1" ht="18.75" x14ac:dyDescent="0.2">
      <c r="A169" s="22" t="s">
        <v>163</v>
      </c>
      <c r="B169" s="12">
        <f t="shared" si="25"/>
        <v>8</v>
      </c>
      <c r="C169" s="13">
        <f t="shared" si="26"/>
        <v>94.201599999999999</v>
      </c>
      <c r="D169" s="12"/>
      <c r="E169" s="13"/>
      <c r="F169" s="12">
        <v>8</v>
      </c>
      <c r="G169" s="13">
        <v>94.201599999999999</v>
      </c>
    </row>
    <row r="170" spans="1:7" s="19" customFormat="1" ht="18.75" x14ac:dyDescent="0.2">
      <c r="A170" s="22" t="s">
        <v>164</v>
      </c>
      <c r="B170" s="12">
        <f t="shared" si="25"/>
        <v>4</v>
      </c>
      <c r="C170" s="13">
        <f t="shared" si="26"/>
        <v>55.819699999999997</v>
      </c>
      <c r="D170" s="12"/>
      <c r="E170" s="13"/>
      <c r="F170" s="12">
        <v>4</v>
      </c>
      <c r="G170" s="13">
        <v>55.819699999999997</v>
      </c>
    </row>
    <row r="171" spans="1:7" s="19" customFormat="1" ht="18.75" x14ac:dyDescent="0.2">
      <c r="A171" s="22" t="s">
        <v>165</v>
      </c>
      <c r="B171" s="12">
        <f t="shared" si="25"/>
        <v>2</v>
      </c>
      <c r="C171" s="13">
        <f t="shared" si="26"/>
        <v>44.0214</v>
      </c>
      <c r="D171" s="12"/>
      <c r="E171" s="13"/>
      <c r="F171" s="12">
        <v>2</v>
      </c>
      <c r="G171" s="13">
        <v>44.0214</v>
      </c>
    </row>
    <row r="172" spans="1:7" s="19" customFormat="1" ht="18.75" x14ac:dyDescent="0.2">
      <c r="A172" s="22" t="s">
        <v>166</v>
      </c>
      <c r="B172" s="12">
        <f t="shared" si="25"/>
        <v>4</v>
      </c>
      <c r="C172" s="13">
        <f t="shared" si="26"/>
        <v>17.840299999999999</v>
      </c>
      <c r="D172" s="12">
        <v>1</v>
      </c>
      <c r="E172" s="13">
        <v>2.72</v>
      </c>
      <c r="F172" s="12">
        <f>2+1</f>
        <v>3</v>
      </c>
      <c r="G172" s="13">
        <f>12.0203+3.1</f>
        <v>15.1203</v>
      </c>
    </row>
    <row r="173" spans="1:7" s="19" customFormat="1" ht="18.75" x14ac:dyDescent="0.2">
      <c r="A173" s="22" t="s">
        <v>167</v>
      </c>
      <c r="B173" s="12">
        <f t="shared" si="25"/>
        <v>2</v>
      </c>
      <c r="C173" s="13">
        <f t="shared" si="26"/>
        <v>21.799600000000002</v>
      </c>
      <c r="D173" s="12"/>
      <c r="E173" s="13"/>
      <c r="F173" s="12">
        <v>2</v>
      </c>
      <c r="G173" s="13">
        <v>21.799600000000002</v>
      </c>
    </row>
    <row r="174" spans="1:7" ht="18.75" x14ac:dyDescent="0.2">
      <c r="A174" s="24" t="s">
        <v>27</v>
      </c>
      <c r="B174" s="17">
        <f>SUM(B161:B173)</f>
        <v>51</v>
      </c>
      <c r="C174" s="18" t="e">
        <f>SUM(C161:C173)</f>
        <v>#N/A</v>
      </c>
      <c r="D174" s="17">
        <f>SUM(D161:D172)</f>
        <v>8</v>
      </c>
      <c r="E174" s="18" t="e">
        <f>SUM(E161:E172)</f>
        <v>#N/A</v>
      </c>
      <c r="F174" s="17">
        <f>SUM(F161:F173)</f>
        <v>43</v>
      </c>
      <c r="G174" s="18" t="e">
        <f>SUM(G161:G173)</f>
        <v>#N/A</v>
      </c>
    </row>
    <row r="175" spans="1:7" ht="18" customHeight="1" x14ac:dyDescent="0.2">
      <c r="A175" s="60" t="s">
        <v>168</v>
      </c>
      <c r="B175" s="60"/>
      <c r="C175" s="60"/>
      <c r="D175" s="60"/>
      <c r="E175" s="60"/>
      <c r="F175" s="60"/>
      <c r="G175" s="60"/>
    </row>
    <row r="176" spans="1:7" ht="18.75" x14ac:dyDescent="0.2">
      <c r="A176" s="22" t="s">
        <v>169</v>
      </c>
      <c r="B176" s="12">
        <f t="shared" ref="B176:B193" si="28">D176+F176</f>
        <v>1</v>
      </c>
      <c r="C176" s="13">
        <f t="shared" ref="C176:C193" si="29">E176+G176</f>
        <v>17.487500000000001</v>
      </c>
      <c r="D176" s="12">
        <v>1</v>
      </c>
      <c r="E176" s="13">
        <v>17.487500000000001</v>
      </c>
      <c r="F176" s="12"/>
      <c r="G176" s="13"/>
    </row>
    <row r="177" spans="1:7" ht="18.75" x14ac:dyDescent="0.2">
      <c r="A177" s="22" t="s">
        <v>84</v>
      </c>
      <c r="B177" s="12">
        <f t="shared" si="28"/>
        <v>1</v>
      </c>
      <c r="C177" s="13">
        <f t="shared" si="29"/>
        <v>5.7645999999999997</v>
      </c>
      <c r="D177" s="12">
        <v>1</v>
      </c>
      <c r="E177" s="13">
        <v>5.7645999999999997</v>
      </c>
      <c r="F177" s="12"/>
      <c r="G177" s="13"/>
    </row>
    <row r="178" spans="1:7" ht="18.75" x14ac:dyDescent="0.2">
      <c r="A178" s="22" t="s">
        <v>170</v>
      </c>
      <c r="B178" s="12">
        <f t="shared" si="28"/>
        <v>1</v>
      </c>
      <c r="C178" s="13">
        <f t="shared" si="29"/>
        <v>7.4062000000000001</v>
      </c>
      <c r="D178" s="12">
        <v>1</v>
      </c>
      <c r="E178" s="13">
        <v>7.4062000000000001</v>
      </c>
      <c r="F178" s="12"/>
      <c r="G178" s="13"/>
    </row>
    <row r="179" spans="1:7" s="19" customFormat="1" ht="18.75" x14ac:dyDescent="0.2">
      <c r="A179" s="22" t="s">
        <v>171</v>
      </c>
      <c r="B179" s="12">
        <f t="shared" si="28"/>
        <v>5</v>
      </c>
      <c r="C179" s="13">
        <f t="shared" si="29"/>
        <v>26.392099999999999</v>
      </c>
      <c r="D179" s="12">
        <v>1</v>
      </c>
      <c r="E179" s="13">
        <v>5.1524000000000001</v>
      </c>
      <c r="F179" s="12">
        <f>1+1+1+1</f>
        <v>4</v>
      </c>
      <c r="G179" s="13">
        <f>9.503+2+8.1367+1.6</f>
        <v>21.239699999999999</v>
      </c>
    </row>
    <row r="180" spans="1:7" ht="18.75" x14ac:dyDescent="0.2">
      <c r="A180" s="22" t="s">
        <v>172</v>
      </c>
      <c r="B180" s="12">
        <f t="shared" si="28"/>
        <v>5</v>
      </c>
      <c r="C180" s="13">
        <f t="shared" si="29"/>
        <v>32.994900000000001</v>
      </c>
      <c r="D180" s="12"/>
      <c r="E180" s="13"/>
      <c r="F180" s="12">
        <v>5</v>
      </c>
      <c r="G180" s="13">
        <f>5.8949+16+8+3.1</f>
        <v>32.994900000000001</v>
      </c>
    </row>
    <row r="181" spans="1:7" ht="18.75" x14ac:dyDescent="0.2">
      <c r="A181" s="22" t="s">
        <v>173</v>
      </c>
      <c r="B181" s="12">
        <f t="shared" si="28"/>
        <v>3</v>
      </c>
      <c r="C181" s="13">
        <f t="shared" si="29"/>
        <v>17.793800000000001</v>
      </c>
      <c r="D181" s="12">
        <v>1</v>
      </c>
      <c r="E181" s="13">
        <v>7.4233000000000002</v>
      </c>
      <c r="F181" s="12">
        <v>2</v>
      </c>
      <c r="G181" s="13">
        <f>5.1407+5.2298</f>
        <v>10.3705</v>
      </c>
    </row>
    <row r="182" spans="1:7" ht="18.75" x14ac:dyDescent="0.2">
      <c r="A182" s="22" t="s">
        <v>174</v>
      </c>
      <c r="B182" s="12">
        <f t="shared" si="28"/>
        <v>1</v>
      </c>
      <c r="C182" s="13">
        <f t="shared" si="29"/>
        <v>12</v>
      </c>
      <c r="D182" s="12"/>
      <c r="E182" s="13"/>
      <c r="F182" s="12">
        <v>1</v>
      </c>
      <c r="G182" s="13">
        <v>12</v>
      </c>
    </row>
    <row r="183" spans="1:7" ht="18.75" x14ac:dyDescent="0.2">
      <c r="A183" s="22" t="s">
        <v>136</v>
      </c>
      <c r="B183" s="12">
        <f t="shared" si="28"/>
        <v>2</v>
      </c>
      <c r="C183" s="13">
        <f t="shared" si="29"/>
        <v>6.8</v>
      </c>
      <c r="D183" s="12"/>
      <c r="E183" s="13"/>
      <c r="F183" s="12">
        <v>2</v>
      </c>
      <c r="G183" s="13">
        <f>4+2.8</f>
        <v>6.8</v>
      </c>
    </row>
    <row r="184" spans="1:7" ht="18.75" x14ac:dyDescent="0.2">
      <c r="A184" s="22" t="s">
        <v>175</v>
      </c>
      <c r="B184" s="12">
        <f t="shared" si="28"/>
        <v>3</v>
      </c>
      <c r="C184" s="13">
        <f t="shared" si="29"/>
        <v>26.689</v>
      </c>
      <c r="D184" s="12"/>
      <c r="E184" s="13"/>
      <c r="F184" s="12">
        <f>2+1</f>
        <v>3</v>
      </c>
      <c r="G184" s="13">
        <f>18.289+8.4</f>
        <v>26.689</v>
      </c>
    </row>
    <row r="185" spans="1:7" ht="18.75" x14ac:dyDescent="0.2">
      <c r="A185" s="22" t="s">
        <v>176</v>
      </c>
      <c r="B185" s="12">
        <f t="shared" si="28"/>
        <v>1</v>
      </c>
      <c r="C185" s="13">
        <f t="shared" si="29"/>
        <v>26.8</v>
      </c>
      <c r="D185" s="12"/>
      <c r="E185" s="13"/>
      <c r="F185" s="12">
        <v>1</v>
      </c>
      <c r="G185" s="13">
        <v>26.8</v>
      </c>
    </row>
    <row r="186" spans="1:7" ht="18.75" x14ac:dyDescent="0.2">
      <c r="A186" s="22" t="s">
        <v>177</v>
      </c>
      <c r="B186" s="12">
        <f t="shared" si="28"/>
        <v>1</v>
      </c>
      <c r="C186" s="13" t="e">
        <f t="shared" si="29"/>
        <v>#N/A</v>
      </c>
      <c r="D186" s="12">
        <v>1</v>
      </c>
      <c r="E186" s="13" t="e">
        <f>#N/A</f>
        <v>#N/A</v>
      </c>
      <c r="F186" s="12"/>
      <c r="G186" s="13"/>
    </row>
    <row r="187" spans="1:7" ht="18.75" x14ac:dyDescent="0.2">
      <c r="A187" s="22" t="s">
        <v>178</v>
      </c>
      <c r="B187" s="12">
        <f t="shared" si="28"/>
        <v>2</v>
      </c>
      <c r="C187" s="13">
        <f t="shared" si="29"/>
        <v>16.7592</v>
      </c>
      <c r="D187" s="12"/>
      <c r="E187" s="13"/>
      <c r="F187" s="12">
        <f>1+1</f>
        <v>2</v>
      </c>
      <c r="G187" s="13">
        <f>11.9092+4.85</f>
        <v>16.7592</v>
      </c>
    </row>
    <row r="188" spans="1:7" ht="18.75" x14ac:dyDescent="0.2">
      <c r="A188" s="22" t="s">
        <v>179</v>
      </c>
      <c r="B188" s="12">
        <f t="shared" si="28"/>
        <v>1</v>
      </c>
      <c r="C188" s="13">
        <f t="shared" si="29"/>
        <v>2.8498000000000001</v>
      </c>
      <c r="D188" s="12">
        <v>1</v>
      </c>
      <c r="E188" s="13">
        <v>2.8498000000000001</v>
      </c>
      <c r="F188" s="12"/>
      <c r="G188" s="13"/>
    </row>
    <row r="189" spans="1:7" ht="18.75" x14ac:dyDescent="0.2">
      <c r="A189" s="22" t="s">
        <v>180</v>
      </c>
      <c r="B189" s="12">
        <f t="shared" si="28"/>
        <v>1</v>
      </c>
      <c r="C189" s="13">
        <f t="shared" si="29"/>
        <v>5.3822999999999999</v>
      </c>
      <c r="D189" s="12"/>
      <c r="E189" s="13"/>
      <c r="F189" s="12">
        <v>1</v>
      </c>
      <c r="G189" s="13">
        <v>5.3822999999999999</v>
      </c>
    </row>
    <row r="190" spans="1:7" ht="18.75" x14ac:dyDescent="0.2">
      <c r="A190" s="22" t="s">
        <v>181</v>
      </c>
      <c r="B190" s="12">
        <f t="shared" si="28"/>
        <v>3</v>
      </c>
      <c r="C190" s="13">
        <f t="shared" si="29"/>
        <v>2.5</v>
      </c>
      <c r="D190" s="12">
        <v>1</v>
      </c>
      <c r="E190" s="13">
        <v>0.5</v>
      </c>
      <c r="F190" s="12">
        <v>2</v>
      </c>
      <c r="G190" s="13">
        <v>2</v>
      </c>
    </row>
    <row r="191" spans="1:7" ht="18.75" x14ac:dyDescent="0.2">
      <c r="A191" s="22" t="s">
        <v>182</v>
      </c>
      <c r="B191" s="12">
        <f t="shared" si="28"/>
        <v>1</v>
      </c>
      <c r="C191" s="13">
        <f t="shared" si="29"/>
        <v>22.484999999999999</v>
      </c>
      <c r="D191" s="12"/>
      <c r="E191" s="13"/>
      <c r="F191" s="12">
        <v>1</v>
      </c>
      <c r="G191" s="13">
        <v>22.484999999999999</v>
      </c>
    </row>
    <row r="192" spans="1:7" ht="18.75" x14ac:dyDescent="0.2">
      <c r="A192" s="22" t="s">
        <v>183</v>
      </c>
      <c r="B192" s="12">
        <f t="shared" si="28"/>
        <v>1</v>
      </c>
      <c r="C192" s="13">
        <f t="shared" si="29"/>
        <v>12</v>
      </c>
      <c r="D192" s="12"/>
      <c r="E192" s="13"/>
      <c r="F192" s="12">
        <v>1</v>
      </c>
      <c r="G192" s="13">
        <v>12</v>
      </c>
    </row>
    <row r="193" spans="1:7" ht="18.75" x14ac:dyDescent="0.2">
      <c r="A193" s="22" t="s">
        <v>184</v>
      </c>
      <c r="B193" s="12">
        <f t="shared" si="28"/>
        <v>2</v>
      </c>
      <c r="C193" s="13">
        <f t="shared" si="29"/>
        <v>9.9867000000000008</v>
      </c>
      <c r="D193" s="12"/>
      <c r="E193" s="13"/>
      <c r="F193" s="12">
        <v>2</v>
      </c>
      <c r="G193" s="13">
        <f>6.7426+3.2441</f>
        <v>9.9867000000000008</v>
      </c>
    </row>
    <row r="194" spans="1:7" ht="18.75" x14ac:dyDescent="0.2">
      <c r="A194" s="24" t="s">
        <v>27</v>
      </c>
      <c r="B194" s="17">
        <f>SUM(B176:B193)</f>
        <v>35</v>
      </c>
      <c r="C194" s="18" t="e">
        <f>SUM(C176:C193)</f>
        <v>#N/A</v>
      </c>
      <c r="D194" s="17">
        <f>SUM(D176:D190)</f>
        <v>8</v>
      </c>
      <c r="E194" s="18" t="e">
        <f>SUM(E176:E190)</f>
        <v>#N/A</v>
      </c>
      <c r="F194" s="17">
        <f>SUM(F176:F193)</f>
        <v>27</v>
      </c>
      <c r="G194" s="18">
        <f>SUM(G176:G193)</f>
        <v>205.50730000000001</v>
      </c>
    </row>
    <row r="195" spans="1:7" ht="18.75" customHeight="1" x14ac:dyDescent="0.2">
      <c r="A195" s="60" t="s">
        <v>185</v>
      </c>
      <c r="B195" s="60"/>
      <c r="C195" s="60"/>
      <c r="D195" s="60"/>
      <c r="E195" s="60"/>
      <c r="F195" s="60"/>
      <c r="G195" s="60"/>
    </row>
    <row r="196" spans="1:7" ht="18.75" x14ac:dyDescent="0.2">
      <c r="A196" s="22" t="s">
        <v>186</v>
      </c>
      <c r="B196" s="25">
        <f t="shared" ref="B196:B209" si="30">D196+F196</f>
        <v>8</v>
      </c>
      <c r="C196" s="26">
        <f t="shared" ref="C196:C209" si="31">E196+G196</f>
        <v>55.060200000000002</v>
      </c>
      <c r="D196" s="12">
        <v>5</v>
      </c>
      <c r="E196" s="13">
        <f>9.9385+5.86+0.4+0.3+8.0833</f>
        <v>24.581800000000001</v>
      </c>
      <c r="F196" s="12">
        <v>3</v>
      </c>
      <c r="G196" s="13">
        <f>38.5617-21.4386+13.3553</f>
        <v>30.478400000000001</v>
      </c>
    </row>
    <row r="197" spans="1:7" ht="18.75" x14ac:dyDescent="0.2">
      <c r="A197" s="22" t="s">
        <v>187</v>
      </c>
      <c r="B197" s="25">
        <f t="shared" si="30"/>
        <v>2</v>
      </c>
      <c r="C197" s="26">
        <f t="shared" si="31"/>
        <v>34.199399999999997</v>
      </c>
      <c r="D197" s="12">
        <v>1</v>
      </c>
      <c r="E197" s="13">
        <v>3.1377999999999999</v>
      </c>
      <c r="F197" s="12">
        <v>1</v>
      </c>
      <c r="G197" s="13">
        <v>31.061599999999999</v>
      </c>
    </row>
    <row r="198" spans="1:7" ht="18.75" x14ac:dyDescent="0.2">
      <c r="A198" s="22" t="s">
        <v>188</v>
      </c>
      <c r="B198" s="25">
        <f t="shared" si="30"/>
        <v>2</v>
      </c>
      <c r="C198" s="26" t="e">
        <f t="shared" si="31"/>
        <v>#N/A</v>
      </c>
      <c r="D198" s="12">
        <v>2</v>
      </c>
      <c r="E198" s="13" t="e">
        <f>#N/A+#N/A</f>
        <v>#N/A</v>
      </c>
      <c r="F198" s="12"/>
      <c r="G198" s="13"/>
    </row>
    <row r="199" spans="1:7" ht="18.75" x14ac:dyDescent="0.2">
      <c r="A199" s="22" t="s">
        <v>189</v>
      </c>
      <c r="B199" s="25">
        <f t="shared" si="30"/>
        <v>4</v>
      </c>
      <c r="C199" s="26">
        <f t="shared" si="31"/>
        <v>21.238300000000002</v>
      </c>
      <c r="D199" s="12">
        <v>1</v>
      </c>
      <c r="E199" s="13">
        <f>12.5596-11.6596</f>
        <v>0.90000000000000036</v>
      </c>
      <c r="F199" s="12">
        <f>2+1</f>
        <v>3</v>
      </c>
      <c r="G199" s="13">
        <f>1.1+11.6596+7.5787</f>
        <v>20.3383</v>
      </c>
    </row>
    <row r="200" spans="1:7" ht="18.75" x14ac:dyDescent="0.2">
      <c r="A200" s="22" t="s">
        <v>190</v>
      </c>
      <c r="B200" s="25">
        <f t="shared" si="30"/>
        <v>3</v>
      </c>
      <c r="C200" s="26" t="e">
        <f t="shared" si="31"/>
        <v>#N/A</v>
      </c>
      <c r="D200" s="12">
        <v>2</v>
      </c>
      <c r="E200" s="13" t="e">
        <f>#N/A+#N/A</f>
        <v>#N/A</v>
      </c>
      <c r="F200" s="12">
        <v>1</v>
      </c>
      <c r="G200" s="13">
        <v>5.4623999999999997</v>
      </c>
    </row>
    <row r="201" spans="1:7" ht="18.75" x14ac:dyDescent="0.2">
      <c r="A201" s="22" t="s">
        <v>191</v>
      </c>
      <c r="B201" s="25">
        <f t="shared" si="30"/>
        <v>3</v>
      </c>
      <c r="C201" s="26" t="e">
        <f t="shared" si="31"/>
        <v>#N/A</v>
      </c>
      <c r="D201" s="12"/>
      <c r="E201" s="13"/>
      <c r="F201" s="12">
        <v>3</v>
      </c>
      <c r="G201" s="13" t="e">
        <f>#N/A+#N/A+#N/A</f>
        <v>#N/A</v>
      </c>
    </row>
    <row r="202" spans="1:7" ht="18.75" x14ac:dyDescent="0.2">
      <c r="A202" s="22" t="s">
        <v>139</v>
      </c>
      <c r="B202" s="25">
        <f t="shared" si="30"/>
        <v>6</v>
      </c>
      <c r="C202" s="26" t="e">
        <f t="shared" si="31"/>
        <v>#N/A</v>
      </c>
      <c r="D202" s="12">
        <v>1</v>
      </c>
      <c r="E202" s="13">
        <v>1.7</v>
      </c>
      <c r="F202" s="12">
        <v>5</v>
      </c>
      <c r="G202" s="13" t="e">
        <f>#N/A+#N/A+#N/A+#N/A+#N/A</f>
        <v>#N/A</v>
      </c>
    </row>
    <row r="203" spans="1:7" ht="18.75" x14ac:dyDescent="0.2">
      <c r="A203" s="22" t="s">
        <v>192</v>
      </c>
      <c r="B203" s="25">
        <f t="shared" si="30"/>
        <v>2</v>
      </c>
      <c r="C203" s="26">
        <f t="shared" si="31"/>
        <v>37.397799999999997</v>
      </c>
      <c r="D203" s="12"/>
      <c r="E203" s="13"/>
      <c r="F203" s="12">
        <v>2</v>
      </c>
      <c r="G203" s="13">
        <f>32.3978+5</f>
        <v>37.397799999999997</v>
      </c>
    </row>
    <row r="204" spans="1:7" ht="18.75" x14ac:dyDescent="0.2">
      <c r="A204" s="22" t="s">
        <v>193</v>
      </c>
      <c r="B204" s="25">
        <f t="shared" si="30"/>
        <v>1</v>
      </c>
      <c r="C204" s="26">
        <f t="shared" si="31"/>
        <v>5</v>
      </c>
      <c r="D204" s="12"/>
      <c r="E204" s="13"/>
      <c r="F204" s="12">
        <v>1</v>
      </c>
      <c r="G204" s="13">
        <v>5</v>
      </c>
    </row>
    <row r="205" spans="1:7" ht="18.75" x14ac:dyDescent="0.2">
      <c r="A205" s="22" t="s">
        <v>194</v>
      </c>
      <c r="B205" s="25">
        <f t="shared" si="30"/>
        <v>1</v>
      </c>
      <c r="C205" s="26">
        <f t="shared" si="31"/>
        <v>6.4023000000000003</v>
      </c>
      <c r="D205" s="12"/>
      <c r="E205" s="13"/>
      <c r="F205" s="12">
        <v>1</v>
      </c>
      <c r="G205" s="13">
        <v>6.4023000000000003</v>
      </c>
    </row>
    <row r="206" spans="1:7" ht="18.75" x14ac:dyDescent="0.2">
      <c r="A206" s="22" t="s">
        <v>195</v>
      </c>
      <c r="B206" s="25">
        <f t="shared" si="30"/>
        <v>2</v>
      </c>
      <c r="C206" s="26">
        <f t="shared" si="31"/>
        <v>24.6371</v>
      </c>
      <c r="D206" s="12"/>
      <c r="E206" s="13"/>
      <c r="F206" s="12">
        <v>2</v>
      </c>
      <c r="G206" s="13">
        <f>12.2371+12.4</f>
        <v>24.6371</v>
      </c>
    </row>
    <row r="207" spans="1:7" ht="18.75" x14ac:dyDescent="0.2">
      <c r="A207" s="22" t="s">
        <v>196</v>
      </c>
      <c r="B207" s="25">
        <f t="shared" si="30"/>
        <v>1</v>
      </c>
      <c r="C207" s="26">
        <f t="shared" si="31"/>
        <v>8.4270999999999994</v>
      </c>
      <c r="D207" s="12">
        <v>1</v>
      </c>
      <c r="E207" s="13">
        <v>8.4270999999999994</v>
      </c>
      <c r="F207" s="12"/>
      <c r="G207" s="13"/>
    </row>
    <row r="208" spans="1:7" ht="18.75" x14ac:dyDescent="0.2">
      <c r="A208" s="22" t="s">
        <v>197</v>
      </c>
      <c r="B208" s="25">
        <f t="shared" si="30"/>
        <v>3</v>
      </c>
      <c r="C208" s="26">
        <f t="shared" si="31"/>
        <v>11.6563</v>
      </c>
      <c r="D208" s="12">
        <v>1</v>
      </c>
      <c r="E208" s="13">
        <v>1.5</v>
      </c>
      <c r="F208" s="12">
        <v>2</v>
      </c>
      <c r="G208" s="13">
        <f>11.6563-1.5</f>
        <v>10.1563</v>
      </c>
    </row>
    <row r="209" spans="1:7" ht="18.75" x14ac:dyDescent="0.2">
      <c r="A209" s="22" t="s">
        <v>198</v>
      </c>
      <c r="B209" s="25">
        <f t="shared" si="30"/>
        <v>1</v>
      </c>
      <c r="C209" s="26">
        <f t="shared" si="31"/>
        <v>3.5</v>
      </c>
      <c r="D209" s="12"/>
      <c r="E209" s="13"/>
      <c r="F209" s="12">
        <v>1</v>
      </c>
      <c r="G209" s="13">
        <v>3.5</v>
      </c>
    </row>
    <row r="210" spans="1:7" ht="18.75" x14ac:dyDescent="0.2">
      <c r="A210" s="24" t="s">
        <v>27</v>
      </c>
      <c r="B210" s="17">
        <f t="shared" ref="B210:G210" si="32">SUM(B196:B209)</f>
        <v>39</v>
      </c>
      <c r="C210" s="18" t="e">
        <f t="shared" si="32"/>
        <v>#N/A</v>
      </c>
      <c r="D210" s="17">
        <f t="shared" si="32"/>
        <v>14</v>
      </c>
      <c r="E210" s="18" t="e">
        <f t="shared" si="32"/>
        <v>#N/A</v>
      </c>
      <c r="F210" s="17">
        <f t="shared" si="32"/>
        <v>25</v>
      </c>
      <c r="G210" s="18" t="e">
        <f t="shared" si="32"/>
        <v>#N/A</v>
      </c>
    </row>
    <row r="211" spans="1:7" ht="18.75" customHeight="1" x14ac:dyDescent="0.2">
      <c r="A211" s="60" t="s">
        <v>199</v>
      </c>
      <c r="B211" s="60"/>
      <c r="C211" s="60"/>
      <c r="D211" s="60"/>
      <c r="E211" s="60"/>
      <c r="F211" s="60"/>
      <c r="G211" s="60"/>
    </row>
    <row r="212" spans="1:7" ht="18.75" x14ac:dyDescent="0.2">
      <c r="A212" s="22" t="s">
        <v>200</v>
      </c>
      <c r="B212" s="25">
        <f t="shared" ref="B212:B215" si="33">D212+F212</f>
        <v>4</v>
      </c>
      <c r="C212" s="26">
        <f t="shared" ref="C212:C213" si="34">E212+G212</f>
        <v>14.7006</v>
      </c>
      <c r="D212" s="12">
        <v>1</v>
      </c>
      <c r="E212" s="13">
        <v>2.6</v>
      </c>
      <c r="F212" s="12">
        <v>3</v>
      </c>
      <c r="G212" s="13">
        <f>6.3286+3.3752+2.3968</f>
        <v>12.1006</v>
      </c>
    </row>
    <row r="213" spans="1:7" ht="18.75" x14ac:dyDescent="0.2">
      <c r="A213" s="22" t="s">
        <v>201</v>
      </c>
      <c r="B213" s="25">
        <f t="shared" si="33"/>
        <v>6</v>
      </c>
      <c r="C213" s="26">
        <f t="shared" si="34"/>
        <v>36.507599999999996</v>
      </c>
      <c r="D213" s="12">
        <v>1</v>
      </c>
      <c r="E213" s="13">
        <v>15.5076</v>
      </c>
      <c r="F213" s="12">
        <v>5</v>
      </c>
      <c r="G213" s="13">
        <f>2.6+10+8.4</f>
        <v>21</v>
      </c>
    </row>
    <row r="214" spans="1:7" ht="18.75" x14ac:dyDescent="0.2">
      <c r="A214" s="22" t="s">
        <v>202</v>
      </c>
      <c r="B214" s="25">
        <f t="shared" si="33"/>
        <v>2</v>
      </c>
      <c r="C214" s="26">
        <f t="shared" ref="C214:C215" si="35">D214+G214</f>
        <v>6.2328999999999999</v>
      </c>
      <c r="D214" s="12"/>
      <c r="E214" s="13"/>
      <c r="F214" s="12">
        <f>1+1</f>
        <v>2</v>
      </c>
      <c r="G214" s="13">
        <f>4.2329+2</f>
        <v>6.2328999999999999</v>
      </c>
    </row>
    <row r="215" spans="1:7" ht="18.75" x14ac:dyDescent="0.2">
      <c r="A215" s="22" t="s">
        <v>203</v>
      </c>
      <c r="B215" s="25">
        <f t="shared" si="33"/>
        <v>2</v>
      </c>
      <c r="C215" s="26">
        <f t="shared" si="35"/>
        <v>22.711600000000001</v>
      </c>
      <c r="D215" s="12"/>
      <c r="E215" s="13"/>
      <c r="F215" s="12">
        <v>2</v>
      </c>
      <c r="G215" s="13">
        <f>9.275+13.4366</f>
        <v>22.711600000000001</v>
      </c>
    </row>
    <row r="216" spans="1:7" ht="18.75" x14ac:dyDescent="0.2">
      <c r="A216" s="22" t="s">
        <v>204</v>
      </c>
      <c r="B216" s="25">
        <v>1</v>
      </c>
      <c r="C216" s="26">
        <f t="shared" ref="C216:C218" si="36">G216</f>
        <v>20</v>
      </c>
      <c r="D216" s="12"/>
      <c r="E216" s="13"/>
      <c r="F216" s="12">
        <v>1</v>
      </c>
      <c r="G216" s="13">
        <v>20</v>
      </c>
    </row>
    <row r="217" spans="1:7" ht="18.75" x14ac:dyDescent="0.2">
      <c r="A217" s="22" t="s">
        <v>205</v>
      </c>
      <c r="B217" s="25">
        <v>1</v>
      </c>
      <c r="C217" s="26">
        <f t="shared" si="36"/>
        <v>10</v>
      </c>
      <c r="D217" s="12"/>
      <c r="E217" s="13"/>
      <c r="F217" s="12">
        <v>1</v>
      </c>
      <c r="G217" s="13">
        <v>10</v>
      </c>
    </row>
    <row r="218" spans="1:7" ht="18.75" x14ac:dyDescent="0.2">
      <c r="A218" s="22" t="s">
        <v>206</v>
      </c>
      <c r="B218" s="25">
        <v>1</v>
      </c>
      <c r="C218" s="26">
        <f t="shared" si="36"/>
        <v>20</v>
      </c>
      <c r="D218" s="12"/>
      <c r="E218" s="13"/>
      <c r="F218" s="12">
        <v>1</v>
      </c>
      <c r="G218" s="13">
        <v>20</v>
      </c>
    </row>
    <row r="219" spans="1:7" ht="18.75" x14ac:dyDescent="0.2">
      <c r="A219" s="24" t="s">
        <v>27</v>
      </c>
      <c r="B219" s="17">
        <f t="shared" ref="B219:G219" si="37">SUM(B212:B218)</f>
        <v>17</v>
      </c>
      <c r="C219" s="18">
        <f t="shared" si="37"/>
        <v>130.15269999999998</v>
      </c>
      <c r="D219" s="17">
        <f t="shared" si="37"/>
        <v>2</v>
      </c>
      <c r="E219" s="18">
        <f t="shared" si="37"/>
        <v>18.107600000000001</v>
      </c>
      <c r="F219" s="17">
        <f t="shared" si="37"/>
        <v>15</v>
      </c>
      <c r="G219" s="18">
        <f t="shared" si="37"/>
        <v>112.04510000000001</v>
      </c>
    </row>
    <row r="220" spans="1:7" ht="18" customHeight="1" x14ac:dyDescent="0.2">
      <c r="A220" s="61" t="s">
        <v>207</v>
      </c>
      <c r="B220" s="61"/>
      <c r="C220" s="61"/>
      <c r="D220" s="61"/>
      <c r="E220" s="61"/>
      <c r="F220" s="61"/>
      <c r="G220" s="61"/>
    </row>
    <row r="221" spans="1:7" ht="18.75" x14ac:dyDescent="0.2">
      <c r="A221" s="32" t="s">
        <v>208</v>
      </c>
      <c r="B221" s="12">
        <f t="shared" ref="B221:B234" si="38">D221+F221</f>
        <v>3</v>
      </c>
      <c r="C221" s="13">
        <f t="shared" ref="C221:C234" si="39">E221+G221</f>
        <v>18.1934</v>
      </c>
      <c r="D221" s="12">
        <v>3</v>
      </c>
      <c r="E221" s="13">
        <f>8.4509+4.7425+5</f>
        <v>18.1934</v>
      </c>
      <c r="F221" s="12"/>
      <c r="G221" s="13"/>
    </row>
    <row r="222" spans="1:7" ht="18.75" x14ac:dyDescent="0.2">
      <c r="A222" s="32" t="s">
        <v>209</v>
      </c>
      <c r="B222" s="12">
        <f t="shared" si="38"/>
        <v>2</v>
      </c>
      <c r="C222" s="13">
        <f t="shared" si="39"/>
        <v>28.41</v>
      </c>
      <c r="D222" s="12">
        <v>2</v>
      </c>
      <c r="E222" s="13">
        <f>21.41+7</f>
        <v>28.41</v>
      </c>
      <c r="F222" s="12"/>
      <c r="G222" s="13"/>
    </row>
    <row r="223" spans="1:7" ht="18.75" x14ac:dyDescent="0.2">
      <c r="A223" s="32" t="s">
        <v>210</v>
      </c>
      <c r="B223" s="12">
        <f t="shared" si="38"/>
        <v>3</v>
      </c>
      <c r="C223" s="13">
        <f t="shared" si="39"/>
        <v>25</v>
      </c>
      <c r="D223" s="12">
        <f>1+1</f>
        <v>2</v>
      </c>
      <c r="E223" s="13">
        <f>14+5.5</f>
        <v>19.5</v>
      </c>
      <c r="F223" s="12">
        <v>1</v>
      </c>
      <c r="G223" s="13">
        <v>5.5</v>
      </c>
    </row>
    <row r="224" spans="1:7" ht="18.75" x14ac:dyDescent="0.2">
      <c r="A224" s="32" t="s">
        <v>211</v>
      </c>
      <c r="B224" s="12">
        <f t="shared" si="38"/>
        <v>2</v>
      </c>
      <c r="C224" s="13">
        <f t="shared" si="39"/>
        <v>4.9020000000000001</v>
      </c>
      <c r="D224" s="12">
        <v>2</v>
      </c>
      <c r="E224" s="13">
        <v>4.9020000000000001</v>
      </c>
      <c r="F224" s="12"/>
      <c r="G224" s="13"/>
    </row>
    <row r="225" spans="1:7" ht="18.75" x14ac:dyDescent="0.2">
      <c r="A225" s="32" t="s">
        <v>212</v>
      </c>
      <c r="B225" s="12">
        <f t="shared" si="38"/>
        <v>4</v>
      </c>
      <c r="C225" s="13">
        <f t="shared" si="39"/>
        <v>12.599499999999999</v>
      </c>
      <c r="D225" s="12">
        <f>1+4-1</f>
        <v>4</v>
      </c>
      <c r="E225" s="13">
        <f>1.5038+12.7272-1.6315</f>
        <v>12.599499999999999</v>
      </c>
      <c r="F225" s="12"/>
      <c r="G225" s="13"/>
    </row>
    <row r="226" spans="1:7" s="19" customFormat="1" ht="18.75" x14ac:dyDescent="0.2">
      <c r="A226" s="32" t="s">
        <v>213</v>
      </c>
      <c r="B226" s="12">
        <f t="shared" si="38"/>
        <v>2</v>
      </c>
      <c r="C226" s="13">
        <f t="shared" si="39"/>
        <v>3.6</v>
      </c>
      <c r="D226" s="12">
        <f>1+1</f>
        <v>2</v>
      </c>
      <c r="E226" s="13">
        <f>0.6+3</f>
        <v>3.6</v>
      </c>
      <c r="F226" s="12"/>
      <c r="G226" s="13"/>
    </row>
    <row r="227" spans="1:7" ht="18.75" x14ac:dyDescent="0.2">
      <c r="A227" s="32" t="s">
        <v>214</v>
      </c>
      <c r="B227" s="12">
        <f t="shared" si="38"/>
        <v>1</v>
      </c>
      <c r="C227" s="13">
        <f t="shared" si="39"/>
        <v>1.4</v>
      </c>
      <c r="D227" s="12">
        <v>1</v>
      </c>
      <c r="E227" s="13">
        <v>1.4</v>
      </c>
      <c r="F227" s="12"/>
      <c r="G227" s="13"/>
    </row>
    <row r="228" spans="1:7" ht="18.75" x14ac:dyDescent="0.2">
      <c r="A228" s="32" t="s">
        <v>215</v>
      </c>
      <c r="B228" s="12">
        <f t="shared" si="38"/>
        <v>2</v>
      </c>
      <c r="C228" s="13">
        <f t="shared" si="39"/>
        <v>8.9</v>
      </c>
      <c r="D228" s="12">
        <v>1</v>
      </c>
      <c r="E228" s="13">
        <v>8</v>
      </c>
      <c r="F228" s="12">
        <v>1</v>
      </c>
      <c r="G228" s="13">
        <v>0.9</v>
      </c>
    </row>
    <row r="229" spans="1:7" ht="18.75" x14ac:dyDescent="0.2">
      <c r="A229" s="32" t="s">
        <v>216</v>
      </c>
      <c r="B229" s="12">
        <f t="shared" si="38"/>
        <v>4</v>
      </c>
      <c r="C229" s="13">
        <f t="shared" si="39"/>
        <v>4.8000000000000007</v>
      </c>
      <c r="D229" s="12">
        <v>3</v>
      </c>
      <c r="E229" s="13">
        <f>3+0.7+0.2</f>
        <v>3.9000000000000004</v>
      </c>
      <c r="F229" s="12">
        <v>1</v>
      </c>
      <c r="G229" s="13">
        <v>0.9</v>
      </c>
    </row>
    <row r="230" spans="1:7" ht="18.75" x14ac:dyDescent="0.2">
      <c r="A230" s="32" t="s">
        <v>217</v>
      </c>
      <c r="B230" s="12">
        <f t="shared" si="38"/>
        <v>1</v>
      </c>
      <c r="C230" s="13">
        <f t="shared" si="39"/>
        <v>2</v>
      </c>
      <c r="D230" s="12">
        <v>1</v>
      </c>
      <c r="E230" s="13">
        <v>2</v>
      </c>
      <c r="F230" s="12"/>
      <c r="G230" s="13"/>
    </row>
    <row r="231" spans="1:7" ht="18.75" x14ac:dyDescent="0.2">
      <c r="A231" s="32" t="s">
        <v>218</v>
      </c>
      <c r="B231" s="12">
        <f t="shared" si="38"/>
        <v>3</v>
      </c>
      <c r="C231" s="13">
        <f t="shared" si="39"/>
        <v>12.219000000000001</v>
      </c>
      <c r="D231" s="12">
        <v>2</v>
      </c>
      <c r="E231" s="13">
        <f>11.019-6.1+1.2</f>
        <v>6.1190000000000007</v>
      </c>
      <c r="F231" s="12">
        <v>1</v>
      </c>
      <c r="G231" s="13">
        <v>6.1</v>
      </c>
    </row>
    <row r="232" spans="1:7" ht="18.75" x14ac:dyDescent="0.2">
      <c r="A232" s="32" t="s">
        <v>219</v>
      </c>
      <c r="B232" s="12">
        <f t="shared" si="38"/>
        <v>1</v>
      </c>
      <c r="C232" s="13">
        <f t="shared" si="39"/>
        <v>12</v>
      </c>
      <c r="D232" s="12"/>
      <c r="E232" s="13"/>
      <c r="F232" s="12">
        <v>1</v>
      </c>
      <c r="G232" s="13">
        <v>12</v>
      </c>
    </row>
    <row r="233" spans="1:7" ht="18.75" x14ac:dyDescent="0.2">
      <c r="A233" s="32" t="s">
        <v>220</v>
      </c>
      <c r="B233" s="12">
        <f t="shared" si="38"/>
        <v>1</v>
      </c>
      <c r="C233" s="13">
        <f t="shared" si="39"/>
        <v>5.28</v>
      </c>
      <c r="D233" s="12">
        <v>1</v>
      </c>
      <c r="E233" s="13">
        <v>5.28</v>
      </c>
      <c r="F233" s="12"/>
      <c r="G233" s="13"/>
    </row>
    <row r="234" spans="1:7" ht="18.75" x14ac:dyDescent="0.2">
      <c r="A234" s="32" t="s">
        <v>16</v>
      </c>
      <c r="B234" s="12">
        <f t="shared" si="38"/>
        <v>1</v>
      </c>
      <c r="C234" s="13">
        <f t="shared" si="39"/>
        <v>0.4</v>
      </c>
      <c r="D234" s="12">
        <v>1</v>
      </c>
      <c r="E234" s="13">
        <v>0.4</v>
      </c>
      <c r="F234" s="12"/>
      <c r="G234" s="13"/>
    </row>
    <row r="235" spans="1:7" ht="18.75" x14ac:dyDescent="0.2">
      <c r="A235" s="33" t="s">
        <v>27</v>
      </c>
      <c r="B235" s="17">
        <f t="shared" ref="B235:G235" si="40">SUM(B221:B234)</f>
        <v>30</v>
      </c>
      <c r="C235" s="18">
        <f t="shared" si="40"/>
        <v>139.7039</v>
      </c>
      <c r="D235" s="17">
        <f t="shared" si="40"/>
        <v>25</v>
      </c>
      <c r="E235" s="18">
        <f t="shared" si="40"/>
        <v>114.3039</v>
      </c>
      <c r="F235" s="17">
        <f t="shared" si="40"/>
        <v>5</v>
      </c>
      <c r="G235" s="18">
        <f t="shared" si="40"/>
        <v>25.4</v>
      </c>
    </row>
    <row r="236" spans="1:7" ht="18.75" x14ac:dyDescent="0.2">
      <c r="A236" s="61" t="s">
        <v>221</v>
      </c>
      <c r="B236" s="61"/>
      <c r="C236" s="61"/>
      <c r="D236" s="61"/>
      <c r="E236" s="61"/>
      <c r="F236" s="61"/>
      <c r="G236" s="61"/>
    </row>
    <row r="237" spans="1:7" ht="18.75" x14ac:dyDescent="0.2">
      <c r="A237" s="32" t="s">
        <v>222</v>
      </c>
      <c r="B237" s="12">
        <f t="shared" ref="B237:B246" si="41">D237+F237</f>
        <v>2</v>
      </c>
      <c r="C237" s="13">
        <f t="shared" ref="C237:C246" si="42">E237+G237</f>
        <v>7</v>
      </c>
      <c r="D237" s="12">
        <v>2</v>
      </c>
      <c r="E237" s="13">
        <v>7</v>
      </c>
      <c r="F237" s="12"/>
      <c r="G237" s="13"/>
    </row>
    <row r="238" spans="1:7" ht="18.75" x14ac:dyDescent="0.2">
      <c r="A238" s="32" t="s">
        <v>223</v>
      </c>
      <c r="B238" s="12">
        <f t="shared" si="41"/>
        <v>4</v>
      </c>
      <c r="C238" s="13" t="e">
        <f t="shared" si="42"/>
        <v>#N/A</v>
      </c>
      <c r="D238" s="12">
        <f>1+1</f>
        <v>2</v>
      </c>
      <c r="E238" s="13">
        <f>5.052+2.8106</f>
        <v>7.8625999999999996</v>
      </c>
      <c r="F238" s="12">
        <f>3-1</f>
        <v>2</v>
      </c>
      <c r="G238" s="13" t="e">
        <f>#N/A+#N/A+#N/A-2.8106</f>
        <v>#N/A</v>
      </c>
    </row>
    <row r="239" spans="1:7" ht="18.75" x14ac:dyDescent="0.2">
      <c r="A239" s="32" t="s">
        <v>224</v>
      </c>
      <c r="B239" s="12">
        <f t="shared" si="41"/>
        <v>2</v>
      </c>
      <c r="C239" s="13">
        <f t="shared" si="42"/>
        <v>13.8056</v>
      </c>
      <c r="D239" s="12"/>
      <c r="E239" s="13"/>
      <c r="F239" s="12">
        <v>2</v>
      </c>
      <c r="G239" s="13">
        <f>9.9056+3.9</f>
        <v>13.8056</v>
      </c>
    </row>
    <row r="240" spans="1:7" ht="18.75" x14ac:dyDescent="0.2">
      <c r="A240" s="32" t="s">
        <v>225</v>
      </c>
      <c r="B240" s="12">
        <f t="shared" si="41"/>
        <v>1</v>
      </c>
      <c r="C240" s="13">
        <f t="shared" si="42"/>
        <v>3.1215999999999999</v>
      </c>
      <c r="D240" s="12">
        <v>1</v>
      </c>
      <c r="E240" s="13">
        <v>3.1215999999999999</v>
      </c>
      <c r="F240" s="12"/>
      <c r="G240" s="13"/>
    </row>
    <row r="241" spans="1:7" ht="18.75" x14ac:dyDescent="0.2">
      <c r="A241" s="32" t="s">
        <v>226</v>
      </c>
      <c r="B241" s="12">
        <f t="shared" si="41"/>
        <v>2</v>
      </c>
      <c r="C241" s="13" t="e">
        <f t="shared" si="42"/>
        <v>#N/A</v>
      </c>
      <c r="D241" s="12"/>
      <c r="E241" s="13"/>
      <c r="F241" s="12">
        <v>2</v>
      </c>
      <c r="G241" s="13" t="e">
        <f t="shared" ref="G241:G242" si="43">#N/A+#N/A</f>
        <v>#N/A</v>
      </c>
    </row>
    <row r="242" spans="1:7" ht="18.75" x14ac:dyDescent="0.2">
      <c r="A242" s="32" t="s">
        <v>227</v>
      </c>
      <c r="B242" s="12">
        <f t="shared" si="41"/>
        <v>2</v>
      </c>
      <c r="C242" s="13" t="e">
        <f t="shared" si="42"/>
        <v>#N/A</v>
      </c>
      <c r="D242" s="12"/>
      <c r="E242" s="13"/>
      <c r="F242" s="12">
        <v>2</v>
      </c>
      <c r="G242" s="13" t="e">
        <f t="shared" si="43"/>
        <v>#N/A</v>
      </c>
    </row>
    <row r="243" spans="1:7" ht="18.75" x14ac:dyDescent="0.2">
      <c r="A243" s="32" t="s">
        <v>228</v>
      </c>
      <c r="B243" s="12">
        <f t="shared" si="41"/>
        <v>1</v>
      </c>
      <c r="C243" s="13">
        <f t="shared" si="42"/>
        <v>41.913499999999999</v>
      </c>
      <c r="D243" s="12"/>
      <c r="E243" s="13"/>
      <c r="F243" s="12">
        <v>1</v>
      </c>
      <c r="G243" s="13">
        <v>41.913499999999999</v>
      </c>
    </row>
    <row r="244" spans="1:7" ht="18.75" x14ac:dyDescent="0.2">
      <c r="A244" s="32" t="s">
        <v>229</v>
      </c>
      <c r="B244" s="12">
        <f t="shared" si="41"/>
        <v>1</v>
      </c>
      <c r="C244" s="13">
        <f t="shared" si="42"/>
        <v>12.9023</v>
      </c>
      <c r="D244" s="12"/>
      <c r="E244" s="13"/>
      <c r="F244" s="12">
        <v>1</v>
      </c>
      <c r="G244" s="13">
        <v>12.9023</v>
      </c>
    </row>
    <row r="245" spans="1:7" ht="18.75" x14ac:dyDescent="0.2">
      <c r="A245" s="32" t="s">
        <v>230</v>
      </c>
      <c r="B245" s="12">
        <f t="shared" si="41"/>
        <v>1</v>
      </c>
      <c r="C245" s="13">
        <f t="shared" si="42"/>
        <v>10.8111</v>
      </c>
      <c r="D245" s="12"/>
      <c r="E245" s="13"/>
      <c r="F245" s="12">
        <v>1</v>
      </c>
      <c r="G245" s="13">
        <v>10.8111</v>
      </c>
    </row>
    <row r="246" spans="1:7" ht="18.75" x14ac:dyDescent="0.2">
      <c r="A246" s="32" t="s">
        <v>231</v>
      </c>
      <c r="B246" s="12">
        <f t="shared" si="41"/>
        <v>3</v>
      </c>
      <c r="C246" s="13">
        <f t="shared" si="42"/>
        <v>38.459800000000001</v>
      </c>
      <c r="D246" s="12"/>
      <c r="E246" s="13"/>
      <c r="F246" s="12">
        <v>3</v>
      </c>
      <c r="G246" s="13">
        <v>38.459800000000001</v>
      </c>
    </row>
    <row r="247" spans="1:7" ht="18.75" x14ac:dyDescent="0.2">
      <c r="A247" s="33" t="s">
        <v>27</v>
      </c>
      <c r="B247" s="17">
        <f>SUM(B237:B246)</f>
        <v>19</v>
      </c>
      <c r="C247" s="18" t="e">
        <f>SUM(C237:C246)</f>
        <v>#N/A</v>
      </c>
      <c r="D247" s="17">
        <f>SUM(D237:D245)</f>
        <v>5</v>
      </c>
      <c r="E247" s="18">
        <f>SUM(E237:E245)</f>
        <v>17.984200000000001</v>
      </c>
      <c r="F247" s="17">
        <f>SUM(F237:F246)</f>
        <v>14</v>
      </c>
      <c r="G247" s="18" t="e">
        <f>SUM(G237:G246)</f>
        <v>#N/A</v>
      </c>
    </row>
    <row r="248" spans="1:7" ht="18.75" x14ac:dyDescent="0.2">
      <c r="A248" s="61" t="s">
        <v>232</v>
      </c>
      <c r="B248" s="61"/>
      <c r="C248" s="61"/>
      <c r="D248" s="61"/>
      <c r="E248" s="61"/>
      <c r="F248" s="61"/>
      <c r="G248" s="61"/>
    </row>
    <row r="249" spans="1:7" ht="18.75" x14ac:dyDescent="0.2">
      <c r="A249" s="32" t="s">
        <v>233</v>
      </c>
      <c r="B249" s="12">
        <f t="shared" ref="B249:B266" si="44">D249+F249</f>
        <v>5</v>
      </c>
      <c r="C249" s="13" t="e">
        <f t="shared" ref="C249:C266" si="45">E249+G249</f>
        <v>#N/A</v>
      </c>
      <c r="D249" s="12">
        <v>1</v>
      </c>
      <c r="E249" s="13">
        <v>2.4</v>
      </c>
      <c r="F249" s="12">
        <v>4</v>
      </c>
      <c r="G249" s="13" t="e">
        <f>#N/A+#N/A+#N/A+#N/A</f>
        <v>#N/A</v>
      </c>
    </row>
    <row r="250" spans="1:7" ht="18.75" x14ac:dyDescent="0.2">
      <c r="A250" s="32" t="s">
        <v>234</v>
      </c>
      <c r="B250" s="12">
        <f t="shared" si="44"/>
        <v>1</v>
      </c>
      <c r="C250" s="13">
        <f t="shared" si="45"/>
        <v>9.42</v>
      </c>
      <c r="D250" s="12">
        <v>1</v>
      </c>
      <c r="E250" s="13">
        <v>9.42</v>
      </c>
      <c r="F250" s="12"/>
      <c r="G250" s="13"/>
    </row>
    <row r="251" spans="1:7" ht="18.75" x14ac:dyDescent="0.2">
      <c r="A251" s="32" t="s">
        <v>235</v>
      </c>
      <c r="B251" s="12">
        <f t="shared" si="44"/>
        <v>1</v>
      </c>
      <c r="C251" s="13">
        <f t="shared" si="45"/>
        <v>10</v>
      </c>
      <c r="D251" s="12">
        <v>1</v>
      </c>
      <c r="E251" s="13">
        <v>10</v>
      </c>
      <c r="F251" s="12"/>
      <c r="G251" s="13"/>
    </row>
    <row r="252" spans="1:7" ht="18.75" x14ac:dyDescent="0.2">
      <c r="A252" s="11" t="s">
        <v>236</v>
      </c>
      <c r="B252" s="12">
        <f t="shared" si="44"/>
        <v>1</v>
      </c>
      <c r="C252" s="13">
        <f t="shared" si="45"/>
        <v>27.5</v>
      </c>
      <c r="D252" s="12"/>
      <c r="E252" s="13"/>
      <c r="F252" s="12">
        <v>1</v>
      </c>
      <c r="G252" s="13">
        <v>27.5</v>
      </c>
    </row>
    <row r="253" spans="1:7" ht="18.75" x14ac:dyDescent="0.2">
      <c r="A253" s="11" t="s">
        <v>237</v>
      </c>
      <c r="B253" s="12">
        <f t="shared" si="44"/>
        <v>1</v>
      </c>
      <c r="C253" s="13">
        <f t="shared" si="45"/>
        <v>19.16</v>
      </c>
      <c r="D253" s="12"/>
      <c r="E253" s="13"/>
      <c r="F253" s="12">
        <v>1</v>
      </c>
      <c r="G253" s="13">
        <v>19.16</v>
      </c>
    </row>
    <row r="254" spans="1:7" ht="18.75" x14ac:dyDescent="0.2">
      <c r="A254" s="11" t="s">
        <v>238</v>
      </c>
      <c r="B254" s="12">
        <f t="shared" si="44"/>
        <v>2</v>
      </c>
      <c r="C254" s="13">
        <f t="shared" si="45"/>
        <v>21.46</v>
      </c>
      <c r="D254" s="12"/>
      <c r="E254" s="13"/>
      <c r="F254" s="12">
        <v>2</v>
      </c>
      <c r="G254" s="13">
        <f>12+9.46</f>
        <v>21.46</v>
      </c>
    </row>
    <row r="255" spans="1:7" ht="18.75" x14ac:dyDescent="0.2">
      <c r="A255" s="11" t="s">
        <v>239</v>
      </c>
      <c r="B255" s="12">
        <f t="shared" si="44"/>
        <v>3</v>
      </c>
      <c r="C255" s="13">
        <f t="shared" si="45"/>
        <v>35.579299999999996</v>
      </c>
      <c r="D255" s="12"/>
      <c r="E255" s="13"/>
      <c r="F255" s="12">
        <v>3</v>
      </c>
      <c r="G255" s="13">
        <f>26.83+8.7493</f>
        <v>35.579299999999996</v>
      </c>
    </row>
    <row r="256" spans="1:7" ht="18.75" x14ac:dyDescent="0.2">
      <c r="A256" s="11" t="s">
        <v>240</v>
      </c>
      <c r="B256" s="12">
        <f t="shared" si="44"/>
        <v>1</v>
      </c>
      <c r="C256" s="13">
        <f t="shared" si="45"/>
        <v>33</v>
      </c>
      <c r="D256" s="12">
        <v>1</v>
      </c>
      <c r="E256" s="13">
        <v>33</v>
      </c>
      <c r="F256" s="12"/>
      <c r="G256" s="13"/>
    </row>
    <row r="257" spans="1:7" ht="18.75" x14ac:dyDescent="0.2">
      <c r="A257" s="11" t="s">
        <v>234</v>
      </c>
      <c r="B257" s="12">
        <f t="shared" si="44"/>
        <v>3</v>
      </c>
      <c r="C257" s="13" t="e">
        <f t="shared" si="45"/>
        <v>#N/A</v>
      </c>
      <c r="D257" s="12"/>
      <c r="E257" s="13"/>
      <c r="F257" s="12">
        <v>3</v>
      </c>
      <c r="G257" s="13" t="e">
        <f>#N/A+#N/A+#N/A</f>
        <v>#N/A</v>
      </c>
    </row>
    <row r="258" spans="1:7" ht="18.75" x14ac:dyDescent="0.2">
      <c r="A258" s="11" t="s">
        <v>241</v>
      </c>
      <c r="B258" s="12">
        <f t="shared" si="44"/>
        <v>3</v>
      </c>
      <c r="C258" s="13">
        <f t="shared" si="45"/>
        <v>67.073899999999995</v>
      </c>
      <c r="D258" s="12"/>
      <c r="E258" s="13"/>
      <c r="F258" s="12">
        <f>2+1</f>
        <v>3</v>
      </c>
      <c r="G258" s="13">
        <f>59.36+7.7139</f>
        <v>67.073899999999995</v>
      </c>
    </row>
    <row r="259" spans="1:7" ht="18.75" x14ac:dyDescent="0.2">
      <c r="A259" s="11" t="s">
        <v>242</v>
      </c>
      <c r="B259" s="12">
        <f t="shared" si="44"/>
        <v>2</v>
      </c>
      <c r="C259" s="13" t="e">
        <f t="shared" si="45"/>
        <v>#N/A</v>
      </c>
      <c r="D259" s="12"/>
      <c r="E259" s="13"/>
      <c r="F259" s="12">
        <v>2</v>
      </c>
      <c r="G259" s="13" t="e">
        <f>#N/A+#N/A</f>
        <v>#N/A</v>
      </c>
    </row>
    <row r="260" spans="1:7" ht="18.75" x14ac:dyDescent="0.2">
      <c r="A260" s="11" t="s">
        <v>243</v>
      </c>
      <c r="B260" s="12">
        <f t="shared" si="44"/>
        <v>4</v>
      </c>
      <c r="C260" s="13" t="e">
        <f t="shared" si="45"/>
        <v>#N/A</v>
      </c>
      <c r="D260" s="12"/>
      <c r="E260" s="13"/>
      <c r="F260" s="12">
        <v>4</v>
      </c>
      <c r="G260" s="13" t="e">
        <f>#N/A+#N/A+#N/A+#N/A</f>
        <v>#N/A</v>
      </c>
    </row>
    <row r="261" spans="1:7" ht="18.75" x14ac:dyDescent="0.2">
      <c r="A261" s="11" t="s">
        <v>244</v>
      </c>
      <c r="B261" s="12">
        <f t="shared" si="44"/>
        <v>5</v>
      </c>
      <c r="C261" s="13" t="e">
        <f t="shared" si="45"/>
        <v>#N/A</v>
      </c>
      <c r="D261" s="12"/>
      <c r="E261" s="13"/>
      <c r="F261" s="12">
        <v>5</v>
      </c>
      <c r="G261" s="13" t="e">
        <f>#N/A+#N/A+#N/A+#N/A+#N/A</f>
        <v>#N/A</v>
      </c>
    </row>
    <row r="262" spans="1:7" ht="18.75" x14ac:dyDescent="0.2">
      <c r="A262" s="11" t="s">
        <v>245</v>
      </c>
      <c r="B262" s="12">
        <f t="shared" si="44"/>
        <v>2</v>
      </c>
      <c r="C262" s="13" t="e">
        <f t="shared" si="45"/>
        <v>#N/A</v>
      </c>
      <c r="D262" s="12"/>
      <c r="E262" s="13"/>
      <c r="F262" s="12">
        <v>2</v>
      </c>
      <c r="G262" s="13" t="e">
        <f>#N/A+#N/A</f>
        <v>#N/A</v>
      </c>
    </row>
    <row r="263" spans="1:7" ht="18.75" x14ac:dyDescent="0.2">
      <c r="A263" s="11" t="s">
        <v>246</v>
      </c>
      <c r="B263" s="12">
        <f t="shared" si="44"/>
        <v>1</v>
      </c>
      <c r="C263" s="13">
        <f t="shared" si="45"/>
        <v>14.22</v>
      </c>
      <c r="D263" s="12"/>
      <c r="E263" s="13"/>
      <c r="F263" s="12">
        <v>1</v>
      </c>
      <c r="G263" s="13">
        <v>14.22</v>
      </c>
    </row>
    <row r="264" spans="1:7" ht="18.75" x14ac:dyDescent="0.2">
      <c r="A264" s="11" t="s">
        <v>228</v>
      </c>
      <c r="B264" s="12">
        <f t="shared" si="44"/>
        <v>1</v>
      </c>
      <c r="C264" s="13">
        <f t="shared" si="45"/>
        <v>10.25</v>
      </c>
      <c r="D264" s="12"/>
      <c r="E264" s="13"/>
      <c r="F264" s="12">
        <v>1</v>
      </c>
      <c r="G264" s="13">
        <v>10.25</v>
      </c>
    </row>
    <row r="265" spans="1:7" ht="18.75" x14ac:dyDescent="0.2">
      <c r="A265" s="11" t="s">
        <v>247</v>
      </c>
      <c r="B265" s="12">
        <f t="shared" si="44"/>
        <v>1</v>
      </c>
      <c r="C265" s="13">
        <f t="shared" si="45"/>
        <v>6</v>
      </c>
      <c r="D265" s="12"/>
      <c r="E265" s="13"/>
      <c r="F265" s="12">
        <v>1</v>
      </c>
      <c r="G265" s="13">
        <v>6</v>
      </c>
    </row>
    <row r="266" spans="1:7" ht="18.75" x14ac:dyDescent="0.2">
      <c r="A266" s="11" t="s">
        <v>248</v>
      </c>
      <c r="B266" s="12">
        <f t="shared" si="44"/>
        <v>1</v>
      </c>
      <c r="C266" s="13">
        <f t="shared" si="45"/>
        <v>6</v>
      </c>
      <c r="D266" s="12"/>
      <c r="E266" s="13"/>
      <c r="F266" s="12">
        <v>1</v>
      </c>
      <c r="G266" s="13">
        <v>6</v>
      </c>
    </row>
    <row r="267" spans="1:7" ht="18.75" x14ac:dyDescent="0.2">
      <c r="A267" s="16" t="s">
        <v>27</v>
      </c>
      <c r="B267" s="17">
        <f>SUM(B249:B266)</f>
        <v>38</v>
      </c>
      <c r="C267" s="18" t="e">
        <f>SUM(C249:C266)</f>
        <v>#N/A</v>
      </c>
      <c r="D267" s="17">
        <f>SUM(D249:D264)</f>
        <v>4</v>
      </c>
      <c r="E267" s="18">
        <f>SUM(E249:E264)</f>
        <v>54.82</v>
      </c>
      <c r="F267" s="17">
        <f>SUM(F249:F266)</f>
        <v>34</v>
      </c>
      <c r="G267" s="18" t="e">
        <f>SUM(G249:G266)</f>
        <v>#N/A</v>
      </c>
    </row>
    <row r="268" spans="1:7" ht="45" x14ac:dyDescent="0.2">
      <c r="A268" s="34" t="s">
        <v>249</v>
      </c>
      <c r="B268" s="35">
        <f t="shared" ref="B268:G268" si="46">B25+B49+B67+B78+B102+B123+B132+B147+B159+B174+B194+B210+B219+B235+B247+B267</f>
        <v>541</v>
      </c>
      <c r="C268" s="36" t="e">
        <f t="shared" si="46"/>
        <v>#N/A</v>
      </c>
      <c r="D268" s="35">
        <f t="shared" si="46"/>
        <v>138</v>
      </c>
      <c r="E268" s="36" t="e">
        <f t="shared" si="46"/>
        <v>#N/A</v>
      </c>
      <c r="F268" s="35">
        <f t="shared" si="46"/>
        <v>403</v>
      </c>
      <c r="G268" s="36" t="e">
        <f t="shared" si="46"/>
        <v>#N/A</v>
      </c>
    </row>
    <row r="269" spans="1:7" ht="18" x14ac:dyDescent="0.25">
      <c r="A269" s="37"/>
      <c r="B269" s="38"/>
      <c r="C269" s="39"/>
      <c r="D269" s="38"/>
      <c r="E269" s="39"/>
      <c r="F269" s="40"/>
      <c r="G269" s="41"/>
    </row>
    <row r="270" spans="1:7" ht="20.100000000000001" customHeight="1" x14ac:dyDescent="0.3">
      <c r="A270" s="62" t="s">
        <v>250</v>
      </c>
      <c r="B270" s="62"/>
      <c r="C270" s="62"/>
      <c r="D270" s="43"/>
      <c r="E270" s="44"/>
      <c r="F270" s="45"/>
      <c r="G270" s="46"/>
    </row>
    <row r="271" spans="1:7" ht="20.100000000000001" customHeight="1" x14ac:dyDescent="0.2">
      <c r="A271" s="62" t="s">
        <v>251</v>
      </c>
      <c r="B271" s="62"/>
      <c r="C271" s="62"/>
      <c r="D271" s="43"/>
      <c r="E271" s="63" t="s">
        <v>252</v>
      </c>
      <c r="F271" s="63"/>
      <c r="G271" s="63"/>
    </row>
    <row r="272" spans="1:7" ht="20.25" x14ac:dyDescent="0.2">
      <c r="A272" s="42"/>
      <c r="B272" s="42"/>
      <c r="C272" s="44"/>
      <c r="D272" s="43"/>
      <c r="E272" s="47"/>
      <c r="F272" s="47"/>
      <c r="G272" s="47"/>
    </row>
    <row r="273" spans="1:7" ht="15" customHeight="1" x14ac:dyDescent="0.2">
      <c r="A273" s="48"/>
      <c r="B273" s="49"/>
      <c r="C273" s="50"/>
      <c r="D273" s="49"/>
      <c r="E273" s="50"/>
      <c r="F273" s="51"/>
      <c r="G273" s="46"/>
    </row>
    <row r="274" spans="1:7" x14ac:dyDescent="0.2">
      <c r="A274" t="s">
        <v>253</v>
      </c>
    </row>
  </sheetData>
  <sheetProtection selectLockedCells="1" selectUnlockedCells="1"/>
  <mergeCells count="26">
    <mergeCell ref="A211:G211"/>
    <mergeCell ref="A220:G220"/>
    <mergeCell ref="A236:G236"/>
    <mergeCell ref="A248:G248"/>
    <mergeCell ref="A270:C270"/>
    <mergeCell ref="A271:C271"/>
    <mergeCell ref="E271:G271"/>
    <mergeCell ref="A124:G124"/>
    <mergeCell ref="A133:G133"/>
    <mergeCell ref="A148:G148"/>
    <mergeCell ref="A160:G160"/>
    <mergeCell ref="A175:G175"/>
    <mergeCell ref="A195:G195"/>
    <mergeCell ref="A7:G7"/>
    <mergeCell ref="A26:G26"/>
    <mergeCell ref="A50:G50"/>
    <mergeCell ref="A68:G68"/>
    <mergeCell ref="A79:G79"/>
    <mergeCell ref="A103:G103"/>
    <mergeCell ref="D1:G1"/>
    <mergeCell ref="A3:G3"/>
    <mergeCell ref="A4:A5"/>
    <mergeCell ref="B4:B5"/>
    <mergeCell ref="C4:C5"/>
    <mergeCell ref="D4:E4"/>
    <mergeCell ref="F4:G4"/>
  </mergeCells>
  <pageMargins left="1.1020833333333333" right="0.39374999999999999" top="0.74791666666666667" bottom="0.74791666666666667" header="0.51180555555555551" footer="0.51180555555555551"/>
  <pageSetup paperSize="9" scale="81" firstPageNumber="0" fitToHeight="7" orientation="portrait" horizontalDpi="300" verticalDpi="300" r:id="rId1"/>
  <headerFooter alignWithMargins="0"/>
  <rowBreaks count="1" manualBreakCount="1"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Лист2!Заголовки_для_друку</vt:lpstr>
      <vt:lpstr>Лист2!Область_друку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2018-03-20T14:05:28Z</dcterms:created>
  <dcterms:modified xsi:type="dcterms:W3CDTF">2018-03-20T14:05:28Z</dcterms:modified>
</cp:coreProperties>
</file>