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75" windowWidth="17925" windowHeight="6330"/>
  </bookViews>
  <sheets>
    <sheet name="Лист2" sheetId="1" r:id="rId1"/>
  </sheets>
  <externalReferences>
    <externalReference r:id="rId2"/>
  </externalReferences>
  <definedNames>
    <definedName name="_xlnm.Print_Titles" localSheetId="0">Лист2!$6:$6</definedName>
    <definedName name="_xlnm.Print_Area" localSheetId="0">Лист2!$A$1:$G$270</definedName>
  </definedNames>
  <calcPr calcId="144525"/>
</workbook>
</file>

<file path=xl/calcChain.xml><?xml version="1.0" encoding="utf-8"?>
<calcChain xmlns="http://schemas.openxmlformats.org/spreadsheetml/2006/main">
  <c r="E263" i="1" l="1"/>
  <c r="D263" i="1"/>
  <c r="C262" i="1"/>
  <c r="B262" i="1"/>
  <c r="G261" i="1"/>
  <c r="C261" i="1"/>
  <c r="B261" i="1"/>
  <c r="C260" i="1"/>
  <c r="B260" i="1"/>
  <c r="C259" i="1"/>
  <c r="B259" i="1"/>
  <c r="G258" i="1"/>
  <c r="C258" i="1"/>
  <c r="B258" i="1"/>
  <c r="G257" i="1"/>
  <c r="C257" i="1"/>
  <c r="B257" i="1"/>
  <c r="G256" i="1"/>
  <c r="C256" i="1"/>
  <c r="B256" i="1"/>
  <c r="G255" i="1"/>
  <c r="C255" i="1"/>
  <c r="B255" i="1"/>
  <c r="G254" i="1"/>
  <c r="F254" i="1"/>
  <c r="F263" i="1" s="1"/>
  <c r="C254" i="1"/>
  <c r="B254" i="1"/>
  <c r="G253" i="1"/>
  <c r="C253" i="1"/>
  <c r="B253" i="1"/>
  <c r="C252" i="1"/>
  <c r="B252" i="1"/>
  <c r="G251" i="1"/>
  <c r="C251" i="1"/>
  <c r="B251" i="1"/>
  <c r="G250" i="1"/>
  <c r="C250" i="1"/>
  <c r="B250" i="1"/>
  <c r="C249" i="1"/>
  <c r="B249" i="1"/>
  <c r="C248" i="1"/>
  <c r="B248" i="1"/>
  <c r="C247" i="1"/>
  <c r="B247" i="1"/>
  <c r="C246" i="1"/>
  <c r="B246" i="1"/>
  <c r="G245" i="1"/>
  <c r="G263" i="1" s="1"/>
  <c r="C245" i="1"/>
  <c r="C263" i="1" s="1"/>
  <c r="B245" i="1"/>
  <c r="B263" i="1" s="1"/>
  <c r="C242" i="1"/>
  <c r="B242" i="1"/>
  <c r="C241" i="1"/>
  <c r="B241" i="1"/>
  <c r="C240" i="1"/>
  <c r="B240" i="1"/>
  <c r="C239" i="1"/>
  <c r="B239" i="1"/>
  <c r="G238" i="1"/>
  <c r="C238" i="1"/>
  <c r="B238" i="1"/>
  <c r="G237" i="1"/>
  <c r="C237" i="1"/>
  <c r="B237" i="1"/>
  <c r="C236" i="1"/>
  <c r="B236" i="1"/>
  <c r="G235" i="1"/>
  <c r="C235" i="1"/>
  <c r="B235" i="1"/>
  <c r="G234" i="1"/>
  <c r="G243" i="1" s="1"/>
  <c r="F234" i="1"/>
  <c r="F243" i="1" s="1"/>
  <c r="E234" i="1"/>
  <c r="E243" i="1" s="1"/>
  <c r="D234" i="1"/>
  <c r="D243" i="1" s="1"/>
  <c r="C234" i="1"/>
  <c r="B234" i="1"/>
  <c r="C233" i="1"/>
  <c r="C243" i="1" s="1"/>
  <c r="B233" i="1"/>
  <c r="B243" i="1" s="1"/>
  <c r="G231" i="1"/>
  <c r="F231" i="1"/>
  <c r="C230" i="1"/>
  <c r="B230" i="1"/>
  <c r="C229" i="1"/>
  <c r="B229" i="1"/>
  <c r="E228" i="1"/>
  <c r="C228" i="1"/>
  <c r="B228" i="1"/>
  <c r="C227" i="1"/>
  <c r="B227" i="1"/>
  <c r="E226" i="1"/>
  <c r="C226" i="1"/>
  <c r="B226" i="1"/>
  <c r="C225" i="1"/>
  <c r="B225" i="1"/>
  <c r="C224" i="1"/>
  <c r="B224" i="1"/>
  <c r="E223" i="1"/>
  <c r="D223" i="1"/>
  <c r="C223" i="1"/>
  <c r="B223" i="1"/>
  <c r="E222" i="1"/>
  <c r="D222" i="1"/>
  <c r="C222" i="1"/>
  <c r="B222" i="1"/>
  <c r="C221" i="1"/>
  <c r="B221" i="1"/>
  <c r="E220" i="1"/>
  <c r="D220" i="1"/>
  <c r="D231" i="1" s="1"/>
  <c r="C220" i="1"/>
  <c r="B220" i="1"/>
  <c r="E219" i="1"/>
  <c r="C219" i="1"/>
  <c r="B219" i="1"/>
  <c r="E218" i="1"/>
  <c r="E231" i="1" s="1"/>
  <c r="C218" i="1"/>
  <c r="C231" i="1" s="1"/>
  <c r="B218" i="1"/>
  <c r="B231" i="1" s="1"/>
  <c r="F216" i="1"/>
  <c r="E216" i="1"/>
  <c r="D216" i="1"/>
  <c r="C215" i="1"/>
  <c r="C214" i="1"/>
  <c r="C213" i="1"/>
  <c r="G212" i="1"/>
  <c r="C212" i="1"/>
  <c r="B212" i="1"/>
  <c r="G211" i="1"/>
  <c r="C211" i="1"/>
  <c r="B211" i="1"/>
  <c r="G210" i="1"/>
  <c r="G216" i="1" s="1"/>
  <c r="C210" i="1"/>
  <c r="C216" i="1" s="1"/>
  <c r="B210" i="1"/>
  <c r="B216" i="1" s="1"/>
  <c r="D208" i="1"/>
  <c r="C207" i="1"/>
  <c r="B207" i="1"/>
  <c r="G206" i="1"/>
  <c r="C206" i="1"/>
  <c r="B206" i="1"/>
  <c r="C205" i="1"/>
  <c r="B205" i="1"/>
  <c r="G204" i="1"/>
  <c r="C204" i="1"/>
  <c r="B204" i="1"/>
  <c r="C203" i="1"/>
  <c r="B203" i="1"/>
  <c r="C202" i="1"/>
  <c r="B202" i="1"/>
  <c r="G201" i="1"/>
  <c r="C201" i="1"/>
  <c r="B201" i="1"/>
  <c r="G200" i="1"/>
  <c r="C200" i="1"/>
  <c r="B200" i="1"/>
  <c r="G199" i="1"/>
  <c r="C199" i="1"/>
  <c r="B199" i="1"/>
  <c r="E198" i="1"/>
  <c r="C198" i="1"/>
  <c r="B198" i="1"/>
  <c r="G197" i="1"/>
  <c r="F197" i="1"/>
  <c r="F208" i="1" s="1"/>
  <c r="E197" i="1"/>
  <c r="C197" i="1"/>
  <c r="B197" i="1"/>
  <c r="E196" i="1"/>
  <c r="C196" i="1"/>
  <c r="B196" i="1"/>
  <c r="C195" i="1"/>
  <c r="B195" i="1"/>
  <c r="G194" i="1"/>
  <c r="G208" i="1" s="1"/>
  <c r="E194" i="1"/>
  <c r="E208" i="1" s="1"/>
  <c r="C194" i="1"/>
  <c r="C208" i="1" s="1"/>
  <c r="B194" i="1"/>
  <c r="B208" i="1" s="1"/>
  <c r="D192" i="1"/>
  <c r="G191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G185" i="1"/>
  <c r="F185" i="1"/>
  <c r="C185" i="1"/>
  <c r="B185" i="1"/>
  <c r="E184" i="1"/>
  <c r="E192" i="1" s="1"/>
  <c r="C184" i="1"/>
  <c r="B184" i="1"/>
  <c r="C183" i="1"/>
  <c r="B183" i="1"/>
  <c r="G182" i="1"/>
  <c r="F182" i="1"/>
  <c r="C182" i="1"/>
  <c r="B182" i="1"/>
  <c r="G181" i="1"/>
  <c r="C181" i="1"/>
  <c r="B181" i="1"/>
  <c r="C180" i="1"/>
  <c r="B180" i="1"/>
  <c r="G179" i="1"/>
  <c r="C179" i="1"/>
  <c r="B179" i="1"/>
  <c r="G178" i="1"/>
  <c r="C178" i="1"/>
  <c r="B178" i="1"/>
  <c r="G177" i="1"/>
  <c r="G192" i="1" s="1"/>
  <c r="F177" i="1"/>
  <c r="F192" i="1" s="1"/>
  <c r="C177" i="1"/>
  <c r="B177" i="1"/>
  <c r="C176" i="1"/>
  <c r="B176" i="1"/>
  <c r="C175" i="1"/>
  <c r="B175" i="1"/>
  <c r="C174" i="1"/>
  <c r="C192" i="1" s="1"/>
  <c r="B174" i="1"/>
  <c r="B192" i="1" s="1"/>
  <c r="D172" i="1"/>
  <c r="C171" i="1"/>
  <c r="B171" i="1"/>
  <c r="G170" i="1"/>
  <c r="F170" i="1"/>
  <c r="F172" i="1" s="1"/>
  <c r="C170" i="1"/>
  <c r="B170" i="1"/>
  <c r="C169" i="1"/>
  <c r="B169" i="1"/>
  <c r="C168" i="1"/>
  <c r="B168" i="1"/>
  <c r="C167" i="1"/>
  <c r="B167" i="1"/>
  <c r="C166" i="1"/>
  <c r="B166" i="1"/>
  <c r="G165" i="1"/>
  <c r="C165" i="1"/>
  <c r="B165" i="1"/>
  <c r="G164" i="1"/>
  <c r="C164" i="1"/>
  <c r="B164" i="1"/>
  <c r="G163" i="1"/>
  <c r="C163" i="1"/>
  <c r="B163" i="1"/>
  <c r="G162" i="1"/>
  <c r="C162" i="1"/>
  <c r="B162" i="1"/>
  <c r="E161" i="1"/>
  <c r="C161" i="1"/>
  <c r="B161" i="1"/>
  <c r="E160" i="1"/>
  <c r="E172" i="1" s="1"/>
  <c r="C160" i="1"/>
  <c r="B160" i="1"/>
  <c r="G159" i="1"/>
  <c r="G172" i="1" s="1"/>
  <c r="C159" i="1"/>
  <c r="C172" i="1" s="1"/>
  <c r="B159" i="1"/>
  <c r="B172" i="1" s="1"/>
  <c r="G157" i="1"/>
  <c r="F157" i="1"/>
  <c r="D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E147" i="1"/>
  <c r="E157" i="1" s="1"/>
  <c r="C147" i="1"/>
  <c r="C157" i="1" s="1"/>
  <c r="B147" i="1"/>
  <c r="B157" i="1" s="1"/>
  <c r="C144" i="1"/>
  <c r="B144" i="1"/>
  <c r="C143" i="1"/>
  <c r="B143" i="1"/>
  <c r="G142" i="1"/>
  <c r="C142" i="1"/>
  <c r="B142" i="1"/>
  <c r="C141" i="1"/>
  <c r="B141" i="1"/>
  <c r="E140" i="1"/>
  <c r="D140" i="1"/>
  <c r="D145" i="1" s="1"/>
  <c r="C140" i="1"/>
  <c r="B140" i="1"/>
  <c r="G139" i="1"/>
  <c r="F139" i="1"/>
  <c r="C139" i="1"/>
  <c r="B139" i="1"/>
  <c r="G138" i="1"/>
  <c r="C138" i="1"/>
  <c r="B138" i="1"/>
  <c r="G137" i="1"/>
  <c r="F137" i="1"/>
  <c r="C137" i="1"/>
  <c r="B137" i="1"/>
  <c r="G136" i="1"/>
  <c r="C136" i="1"/>
  <c r="B136" i="1"/>
  <c r="G135" i="1"/>
  <c r="C135" i="1"/>
  <c r="B135" i="1"/>
  <c r="G134" i="1"/>
  <c r="E134" i="1"/>
  <c r="E145" i="1" s="1"/>
  <c r="C134" i="1"/>
  <c r="B134" i="1"/>
  <c r="G133" i="1"/>
  <c r="G145" i="1" s="1"/>
  <c r="F133" i="1"/>
  <c r="F145" i="1" s="1"/>
  <c r="C133" i="1"/>
  <c r="B133" i="1"/>
  <c r="C132" i="1"/>
  <c r="C145" i="1" s="1"/>
  <c r="B132" i="1"/>
  <c r="B145" i="1" s="1"/>
  <c r="G130" i="1"/>
  <c r="F130" i="1"/>
  <c r="E130" i="1"/>
  <c r="D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C130" i="1" s="1"/>
  <c r="B123" i="1"/>
  <c r="B130" i="1" s="1"/>
  <c r="F121" i="1"/>
  <c r="D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G112" i="1"/>
  <c r="C112" i="1"/>
  <c r="B112" i="1"/>
  <c r="C111" i="1"/>
  <c r="B111" i="1"/>
  <c r="G110" i="1"/>
  <c r="C110" i="1"/>
  <c r="B110" i="1"/>
  <c r="C109" i="1"/>
  <c r="B109" i="1"/>
  <c r="C108" i="1"/>
  <c r="B108" i="1"/>
  <c r="C107" i="1"/>
  <c r="B107" i="1"/>
  <c r="G106" i="1"/>
  <c r="C106" i="1"/>
  <c r="B106" i="1"/>
  <c r="C105" i="1"/>
  <c r="B105" i="1"/>
  <c r="G104" i="1"/>
  <c r="C104" i="1"/>
  <c r="B104" i="1"/>
  <c r="G103" i="1"/>
  <c r="G121" i="1" s="1"/>
  <c r="E103" i="1"/>
  <c r="E121" i="1" s="1"/>
  <c r="C103" i="1"/>
  <c r="B103" i="1"/>
  <c r="C102" i="1"/>
  <c r="C121" i="1" s="1"/>
  <c r="B102" i="1"/>
  <c r="B121" i="1" s="1"/>
  <c r="D100" i="1"/>
  <c r="C99" i="1"/>
  <c r="B99" i="1"/>
  <c r="C98" i="1"/>
  <c r="B98" i="1"/>
  <c r="C97" i="1"/>
  <c r="B97" i="1"/>
  <c r="C96" i="1"/>
  <c r="B96" i="1"/>
  <c r="C95" i="1"/>
  <c r="B95" i="1"/>
  <c r="G94" i="1"/>
  <c r="C94" i="1"/>
  <c r="B94" i="1"/>
  <c r="G93" i="1"/>
  <c r="C93" i="1"/>
  <c r="B93" i="1"/>
  <c r="G92" i="1"/>
  <c r="C92" i="1"/>
  <c r="B92" i="1"/>
  <c r="E91" i="1"/>
  <c r="C91" i="1"/>
  <c r="B91" i="1"/>
  <c r="C90" i="1"/>
  <c r="B90" i="1"/>
  <c r="C89" i="1"/>
  <c r="B89" i="1"/>
  <c r="G88" i="1"/>
  <c r="C88" i="1"/>
  <c r="B88" i="1"/>
  <c r="G87" i="1"/>
  <c r="C87" i="1"/>
  <c r="B87" i="1"/>
  <c r="C86" i="1"/>
  <c r="B86" i="1"/>
  <c r="C85" i="1"/>
  <c r="B85" i="1"/>
  <c r="E84" i="1"/>
  <c r="C84" i="1"/>
  <c r="B84" i="1"/>
  <c r="E83" i="1"/>
  <c r="C83" i="1"/>
  <c r="B83" i="1"/>
  <c r="C81" i="1"/>
  <c r="B81" i="1"/>
  <c r="G80" i="1"/>
  <c r="C80" i="1"/>
  <c r="B80" i="1"/>
  <c r="G79" i="1"/>
  <c r="E79" i="1"/>
  <c r="C79" i="1"/>
  <c r="B79" i="1"/>
  <c r="G78" i="1"/>
  <c r="G100" i="1" s="1"/>
  <c r="F78" i="1"/>
  <c r="F100" i="1" s="1"/>
  <c r="E78" i="1"/>
  <c r="E100" i="1" s="1"/>
  <c r="C78" i="1"/>
  <c r="C100" i="1" s="1"/>
  <c r="B78" i="1"/>
  <c r="B100" i="1" s="1"/>
  <c r="E76" i="1"/>
  <c r="D76" i="1"/>
  <c r="C75" i="1"/>
  <c r="B75" i="1"/>
  <c r="G74" i="1"/>
  <c r="C74" i="1"/>
  <c r="B74" i="1"/>
  <c r="G73" i="1"/>
  <c r="C73" i="1"/>
  <c r="B73" i="1"/>
  <c r="C72" i="1"/>
  <c r="B72" i="1"/>
  <c r="G71" i="1"/>
  <c r="C71" i="1"/>
  <c r="B71" i="1"/>
  <c r="C70" i="1"/>
  <c r="B70" i="1"/>
  <c r="G69" i="1"/>
  <c r="C69" i="1"/>
  <c r="B69" i="1"/>
  <c r="G68" i="1"/>
  <c r="F68" i="1"/>
  <c r="F76" i="1" s="1"/>
  <c r="C68" i="1"/>
  <c r="B68" i="1"/>
  <c r="G67" i="1"/>
  <c r="G76" i="1" s="1"/>
  <c r="C67" i="1"/>
  <c r="C76" i="1" s="1"/>
  <c r="B67" i="1"/>
  <c r="B76" i="1" s="1"/>
  <c r="F65" i="1"/>
  <c r="D65" i="1"/>
  <c r="B65" i="1"/>
  <c r="C64" i="1"/>
  <c r="B64" i="1"/>
  <c r="C63" i="1"/>
  <c r="B63" i="1"/>
  <c r="C62" i="1"/>
  <c r="B62" i="1"/>
  <c r="G61" i="1"/>
  <c r="C61" i="1"/>
  <c r="B61" i="1"/>
  <c r="C60" i="1"/>
  <c r="B60" i="1"/>
  <c r="G59" i="1"/>
  <c r="C59" i="1"/>
  <c r="B59" i="1"/>
  <c r="G58" i="1"/>
  <c r="C58" i="1"/>
  <c r="B58" i="1"/>
  <c r="C57" i="1"/>
  <c r="B57" i="1"/>
  <c r="C56" i="1"/>
  <c r="B56" i="1"/>
  <c r="E55" i="1"/>
  <c r="E65" i="1" s="1"/>
  <c r="C55" i="1"/>
  <c r="B55" i="1"/>
  <c r="G54" i="1"/>
  <c r="C54" i="1"/>
  <c r="B54" i="1"/>
  <c r="G53" i="1"/>
  <c r="C53" i="1"/>
  <c r="B53" i="1"/>
  <c r="C52" i="1"/>
  <c r="B52" i="1"/>
  <c r="C51" i="1"/>
  <c r="B51" i="1"/>
  <c r="C50" i="1"/>
  <c r="B50" i="1"/>
  <c r="G49" i="1"/>
  <c r="G65" i="1" s="1"/>
  <c r="C49" i="1"/>
  <c r="B49" i="1"/>
  <c r="F47" i="1"/>
  <c r="D47" i="1"/>
  <c r="C46" i="1"/>
  <c r="B46" i="1"/>
  <c r="G45" i="1"/>
  <c r="C45" i="1"/>
  <c r="B45" i="1"/>
  <c r="G44" i="1"/>
  <c r="C44" i="1"/>
  <c r="B44" i="1"/>
  <c r="G43" i="1"/>
  <c r="C43" i="1"/>
  <c r="B43" i="1"/>
  <c r="C42" i="1"/>
  <c r="B42" i="1"/>
  <c r="G41" i="1"/>
  <c r="C41" i="1"/>
  <c r="B41" i="1"/>
  <c r="C40" i="1"/>
  <c r="B40" i="1"/>
  <c r="G39" i="1"/>
  <c r="C39" i="1"/>
  <c r="B39" i="1"/>
  <c r="C38" i="1"/>
  <c r="B38" i="1"/>
  <c r="G37" i="1"/>
  <c r="C37" i="1"/>
  <c r="B37" i="1"/>
  <c r="G36" i="1"/>
  <c r="G47" i="1" s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E26" i="1"/>
  <c r="E47" i="1" s="1"/>
  <c r="C26" i="1"/>
  <c r="C47" i="1" s="1"/>
  <c r="B26" i="1"/>
  <c r="B47" i="1" s="1"/>
  <c r="F24" i="1"/>
  <c r="F264" i="1" s="1"/>
  <c r="E24" i="1"/>
  <c r="E264" i="1" s="1"/>
  <c r="D24" i="1"/>
  <c r="D264" i="1" s="1"/>
  <c r="G23" i="1"/>
  <c r="C23" i="1"/>
  <c r="B23" i="1"/>
  <c r="C22" i="1"/>
  <c r="B22" i="1"/>
  <c r="C21" i="1"/>
  <c r="B21" i="1"/>
  <c r="C20" i="1"/>
  <c r="B20" i="1"/>
  <c r="G19" i="1"/>
  <c r="C19" i="1"/>
  <c r="B19" i="1"/>
  <c r="G18" i="1"/>
  <c r="C18" i="1"/>
  <c r="B18" i="1"/>
  <c r="C17" i="1"/>
  <c r="B17" i="1"/>
  <c r="G16" i="1"/>
  <c r="C16" i="1"/>
  <c r="B16" i="1"/>
  <c r="C15" i="1"/>
  <c r="B15" i="1"/>
  <c r="G14" i="1"/>
  <c r="C14" i="1"/>
  <c r="B14" i="1"/>
  <c r="C13" i="1"/>
  <c r="B13" i="1"/>
  <c r="C12" i="1"/>
  <c r="B12" i="1"/>
  <c r="C11" i="1"/>
  <c r="B11" i="1"/>
  <c r="G10" i="1"/>
  <c r="C10" i="1"/>
  <c r="B10" i="1"/>
  <c r="C9" i="1"/>
  <c r="B9" i="1"/>
  <c r="G8" i="1"/>
  <c r="G24" i="1" s="1"/>
  <c r="G264" i="1" s="1"/>
  <c r="C8" i="1"/>
  <c r="C24" i="1" s="1"/>
  <c r="B8" i="1"/>
  <c r="B24" i="1" s="1"/>
  <c r="B264" i="1" s="1"/>
  <c r="C65" i="1" l="1"/>
  <c r="C264" i="1" s="1"/>
</calcChain>
</file>

<file path=xl/sharedStrings.xml><?xml version="1.0" encoding="utf-8"?>
<sst xmlns="http://schemas.openxmlformats.org/spreadsheetml/2006/main" count="272" uniqueCount="249">
  <si>
    <t xml:space="preserve">Додаток 1                                                                            до наказу Головного управління Держгеокадастру  у Рівненській області  ________________№________                             </t>
  </si>
  <si>
    <t xml:space="preserve">          Перелік                                                                                                                                                                      земельних ділянок сільськогосподарського призначення державної власності, які зарезервовані  для надання у власність для ведення садівництва, особистого селянського господарства громадянам України -військовослужбовцям, які беруть участь у виконанні завдань щодо здійснення антитерористичної операції у східних та південно-східних областях України та сім’ям загиблих учасників антитерористичної операції</t>
  </si>
  <si>
    <t>Назва адміністративно-територіальних одиниць</t>
  </si>
  <si>
    <t>Кількість масивів</t>
  </si>
  <si>
    <t>Загальна площа масивів</t>
  </si>
  <si>
    <t>для ведення садівництва</t>
  </si>
  <si>
    <t>для ведення особистого селянського господарства</t>
  </si>
  <si>
    <t>к-ть масивів</t>
  </si>
  <si>
    <t>площа</t>
  </si>
  <si>
    <t>Березнівський район</t>
  </si>
  <si>
    <t>Моквинська</t>
  </si>
  <si>
    <t>Губківська</t>
  </si>
  <si>
    <t xml:space="preserve">Білківська </t>
  </si>
  <si>
    <t xml:space="preserve">Кам'янська </t>
  </si>
  <si>
    <t xml:space="preserve">Друхівська </t>
  </si>
  <si>
    <t xml:space="preserve">Городищенська </t>
  </si>
  <si>
    <t>Тишицька</t>
  </si>
  <si>
    <t>Яцьковицька</t>
  </si>
  <si>
    <t>Яринівська</t>
  </si>
  <si>
    <t>Голубненська</t>
  </si>
  <si>
    <t>Березнівська міська</t>
  </si>
  <si>
    <t>Хмелівська</t>
  </si>
  <si>
    <t>Прислуцька</t>
  </si>
  <si>
    <t>Бронська</t>
  </si>
  <si>
    <t>Малинська</t>
  </si>
  <si>
    <t>Соснівська селищна</t>
  </si>
  <si>
    <t>Всього</t>
  </si>
  <si>
    <t>Володимирецький район</t>
  </si>
  <si>
    <t>Старорафалівська</t>
  </si>
  <si>
    <t>Володимирецька селищна</t>
  </si>
  <si>
    <t>Мульчинська</t>
  </si>
  <si>
    <t>Каноницька</t>
  </si>
  <si>
    <t>Жовкинівська</t>
  </si>
  <si>
    <t>Лозківська</t>
  </si>
  <si>
    <t>Ромейківська</t>
  </si>
  <si>
    <t>Великоцепцевицька</t>
  </si>
  <si>
    <t>Балаховицька</t>
  </si>
  <si>
    <t>Великотелковицька</t>
  </si>
  <si>
    <t xml:space="preserve">Довговільська </t>
  </si>
  <si>
    <t xml:space="preserve">Красносільська </t>
  </si>
  <si>
    <t xml:space="preserve">Більськовільська </t>
  </si>
  <si>
    <t>Великожолудська</t>
  </si>
  <si>
    <t>Любахівська</t>
  </si>
  <si>
    <t>Новаківська</t>
  </si>
  <si>
    <t xml:space="preserve">Озерська </t>
  </si>
  <si>
    <t>Собіщицька</t>
  </si>
  <si>
    <t>Степангородська</t>
  </si>
  <si>
    <t>Хиноцька</t>
  </si>
  <si>
    <t>Заболоттівська</t>
  </si>
  <si>
    <t>Гощанський район</t>
  </si>
  <si>
    <t>Липківська</t>
  </si>
  <si>
    <t>Рясниківська</t>
  </si>
  <si>
    <t>Посягвівська</t>
  </si>
  <si>
    <t>Дроздівська</t>
  </si>
  <si>
    <t xml:space="preserve">Бугринська </t>
  </si>
  <si>
    <t xml:space="preserve">Курозванівська </t>
  </si>
  <si>
    <t>Криничківська</t>
  </si>
  <si>
    <t>Майківська</t>
  </si>
  <si>
    <t xml:space="preserve">Симонівська </t>
  </si>
  <si>
    <t>Жаврівська</t>
  </si>
  <si>
    <t>Малинівська</t>
  </si>
  <si>
    <t>Бочаницька</t>
  </si>
  <si>
    <t>Садівська</t>
  </si>
  <si>
    <t>Горбаківська</t>
  </si>
  <si>
    <t>Малятинська</t>
  </si>
  <si>
    <t>Синівська</t>
  </si>
  <si>
    <t>Демидівський район</t>
  </si>
  <si>
    <t>Вербенська</t>
  </si>
  <si>
    <t xml:space="preserve">Демидівська селищна </t>
  </si>
  <si>
    <t>Хрінницька</t>
  </si>
  <si>
    <t>Малівська</t>
  </si>
  <si>
    <t>Боремельська</t>
  </si>
  <si>
    <t>Рудківська</t>
  </si>
  <si>
    <t>Ільпибоцька</t>
  </si>
  <si>
    <t>Вовковиївська</t>
  </si>
  <si>
    <t>Глибокодолинська</t>
  </si>
  <si>
    <t>Дубенський район</t>
  </si>
  <si>
    <t>Тараканівська</t>
  </si>
  <si>
    <t xml:space="preserve">Плосківська </t>
  </si>
  <si>
    <t>Птицька</t>
  </si>
  <si>
    <t>Рачинська</t>
  </si>
  <si>
    <t>Шепетинська</t>
  </si>
  <si>
    <t>Берегівська</t>
  </si>
  <si>
    <t>Варковицька</t>
  </si>
  <si>
    <t>Вербська</t>
  </si>
  <si>
    <t>Гірницька</t>
  </si>
  <si>
    <t>Іваннівська</t>
  </si>
  <si>
    <t>Княгининська</t>
  </si>
  <si>
    <t>Майданська</t>
  </si>
  <si>
    <t>Мирогощанська</t>
  </si>
  <si>
    <t>Мильчанська</t>
  </si>
  <si>
    <t>Молодавська</t>
  </si>
  <si>
    <t>Озерянська</t>
  </si>
  <si>
    <t>Привільненська</t>
  </si>
  <si>
    <t>Сатиївська</t>
  </si>
  <si>
    <t>Семидубська</t>
  </si>
  <si>
    <t>Соснівська</t>
  </si>
  <si>
    <t>Стовпецька</t>
  </si>
  <si>
    <t>Смизька селищна</t>
  </si>
  <si>
    <t>Дубровицький район</t>
  </si>
  <si>
    <t>Висоцька</t>
  </si>
  <si>
    <t>Селецька</t>
  </si>
  <si>
    <t xml:space="preserve">Трипутнянська </t>
  </si>
  <si>
    <t xml:space="preserve">Туменська </t>
  </si>
  <si>
    <t>Мочулищенська</t>
  </si>
  <si>
    <t>Залузька</t>
  </si>
  <si>
    <t>Туменська</t>
  </si>
  <si>
    <t xml:space="preserve">Перебродівська </t>
  </si>
  <si>
    <t xml:space="preserve">Колківська </t>
  </si>
  <si>
    <t xml:space="preserve">Бережківська </t>
  </si>
  <si>
    <t xml:space="preserve">Миляцька </t>
  </si>
  <si>
    <t xml:space="preserve">Осівська </t>
  </si>
  <si>
    <t>Жаденська</t>
  </si>
  <si>
    <t xml:space="preserve">Людинська </t>
  </si>
  <si>
    <t xml:space="preserve">Сварицевицька </t>
  </si>
  <si>
    <t>Бережницька</t>
  </si>
  <si>
    <t xml:space="preserve">Лісівська </t>
  </si>
  <si>
    <t xml:space="preserve">Нивецька </t>
  </si>
  <si>
    <t>Велюнська</t>
  </si>
  <si>
    <t>Зарічненський район</t>
  </si>
  <si>
    <t>Зарічненська селищна</t>
  </si>
  <si>
    <t>Борівська</t>
  </si>
  <si>
    <t>Вичівська</t>
  </si>
  <si>
    <t>Локницька</t>
  </si>
  <si>
    <t>Морочненська</t>
  </si>
  <si>
    <t>Новорічицька</t>
  </si>
  <si>
    <t>Серницька</t>
  </si>
  <si>
    <t>Здолбунівський район</t>
  </si>
  <si>
    <t>Дерманська Перша</t>
  </si>
  <si>
    <t>Богдашівська</t>
  </si>
  <si>
    <t>Глинська</t>
  </si>
  <si>
    <t>Копитківська</t>
  </si>
  <si>
    <t>Спасівська</t>
  </si>
  <si>
    <t>Здовбицька</t>
  </si>
  <si>
    <t xml:space="preserve">Новосілківська </t>
  </si>
  <si>
    <t>Урвенська</t>
  </si>
  <si>
    <t>Мізоцька селищна</t>
  </si>
  <si>
    <t>Білашівська</t>
  </si>
  <si>
    <t>Дерманська Друга</t>
  </si>
  <si>
    <t>Маломощаницька</t>
  </si>
  <si>
    <t>Миротинська</t>
  </si>
  <si>
    <t>Корецький район</t>
  </si>
  <si>
    <t>Новокорецька</t>
  </si>
  <si>
    <t>Користівська</t>
  </si>
  <si>
    <t>Самострілівська</t>
  </si>
  <si>
    <t>Річецька</t>
  </si>
  <si>
    <t>Залізницька</t>
  </si>
  <si>
    <t>Жадківська</t>
  </si>
  <si>
    <t>Головницька</t>
  </si>
  <si>
    <t>Крилівська</t>
  </si>
  <si>
    <t>Іванівська</t>
  </si>
  <si>
    <t>Щекичинська</t>
  </si>
  <si>
    <t>Костопільський район</t>
  </si>
  <si>
    <t>Малолюбашанська</t>
  </si>
  <si>
    <t>Мащанська</t>
  </si>
  <si>
    <t>Мирненська</t>
  </si>
  <si>
    <t xml:space="preserve">Великомидська </t>
  </si>
  <si>
    <t xml:space="preserve">Гутянська </t>
  </si>
  <si>
    <t xml:space="preserve">Деражненська </t>
  </si>
  <si>
    <t xml:space="preserve">Дюксинська </t>
  </si>
  <si>
    <t xml:space="preserve">Звіздівська </t>
  </si>
  <si>
    <t xml:space="preserve">Золотолинська </t>
  </si>
  <si>
    <t xml:space="preserve">Пеньківська </t>
  </si>
  <si>
    <t xml:space="preserve">Постійненська </t>
  </si>
  <si>
    <t xml:space="preserve">Яполотська </t>
  </si>
  <si>
    <t>Головинська</t>
  </si>
  <si>
    <t>Млинівський район</t>
  </si>
  <si>
    <t>Млинівська</t>
  </si>
  <si>
    <t>Новоукраїнська</t>
  </si>
  <si>
    <t>Малодорогостаївська</t>
  </si>
  <si>
    <t>Перемилівська</t>
  </si>
  <si>
    <t>Війницька</t>
  </si>
  <si>
    <t>Пітушківська</t>
  </si>
  <si>
    <t xml:space="preserve">Пугачівська </t>
  </si>
  <si>
    <t xml:space="preserve">Уїздецька </t>
  </si>
  <si>
    <t>Хорупанська</t>
  </si>
  <si>
    <t xml:space="preserve">Миколаївська </t>
  </si>
  <si>
    <t>Кораблищенська</t>
  </si>
  <si>
    <t>Певжівська</t>
  </si>
  <si>
    <t>Ярославицька</t>
  </si>
  <si>
    <t>Посниківська</t>
  </si>
  <si>
    <t>Смордвівська</t>
  </si>
  <si>
    <t>Бокіймівська</t>
  </si>
  <si>
    <t>Острозький район</t>
  </si>
  <si>
    <t>Межиріцька</t>
  </si>
  <si>
    <t>Вельбівненська</t>
  </si>
  <si>
    <t>Хорівська</t>
  </si>
  <si>
    <t>Українська</t>
  </si>
  <si>
    <t>Тесівська</t>
  </si>
  <si>
    <t>Вілійська</t>
  </si>
  <si>
    <t>Кутянківська</t>
  </si>
  <si>
    <t>Новомалинська</t>
  </si>
  <si>
    <t>Почапківська</t>
  </si>
  <si>
    <t>Бухарівська</t>
  </si>
  <si>
    <t>Мощаницька</t>
  </si>
  <si>
    <t>Сіянцівська</t>
  </si>
  <si>
    <t>Могилянівська</t>
  </si>
  <si>
    <t>Радивилівський район</t>
  </si>
  <si>
    <t>Бугаївська</t>
  </si>
  <si>
    <t>Козинська</t>
  </si>
  <si>
    <t xml:space="preserve">Рідківська </t>
  </si>
  <si>
    <t>Жовтнева</t>
  </si>
  <si>
    <t>Іващуківська</t>
  </si>
  <si>
    <t>Сестрятинська</t>
  </si>
  <si>
    <t>Рівненський район</t>
  </si>
  <si>
    <t>Малошпаківська</t>
  </si>
  <si>
    <t>Шубківська</t>
  </si>
  <si>
    <t xml:space="preserve">Зорянська </t>
  </si>
  <si>
    <t>Олександрійська</t>
  </si>
  <si>
    <t xml:space="preserve">Радухівська </t>
  </si>
  <si>
    <t>Великоомелянська</t>
  </si>
  <si>
    <t>Кустинська</t>
  </si>
  <si>
    <t>Шпанівська</t>
  </si>
  <si>
    <t>Білокриницька</t>
  </si>
  <si>
    <t>Корнинська</t>
  </si>
  <si>
    <t>Тайкурська</t>
  </si>
  <si>
    <t>Бронниківська</t>
  </si>
  <si>
    <t>Рокитнівський район</t>
  </si>
  <si>
    <t>Масевицька</t>
  </si>
  <si>
    <t>Кисорицька</t>
  </si>
  <si>
    <t xml:space="preserve">Рокитнівська </t>
  </si>
  <si>
    <t xml:space="preserve">Старосільська </t>
  </si>
  <si>
    <t xml:space="preserve">Сновидовицька </t>
  </si>
  <si>
    <t xml:space="preserve">Березівська </t>
  </si>
  <si>
    <t xml:space="preserve">Карпилівська </t>
  </si>
  <si>
    <t xml:space="preserve">Глиннівська </t>
  </si>
  <si>
    <t>Кам'янська</t>
  </si>
  <si>
    <t>Біловізька</t>
  </si>
  <si>
    <t>Сарненський район</t>
  </si>
  <si>
    <t>Люхчанська</t>
  </si>
  <si>
    <t>Кричильська</t>
  </si>
  <si>
    <t xml:space="preserve">Немовицька </t>
  </si>
  <si>
    <t>Великовербченська</t>
  </si>
  <si>
    <t>Тинненська</t>
  </si>
  <si>
    <t>Стрільська</t>
  </si>
  <si>
    <t>Ремчицька</t>
  </si>
  <si>
    <t>Костянтинівська</t>
  </si>
  <si>
    <t>Степанська</t>
  </si>
  <si>
    <t>Тутовицька</t>
  </si>
  <si>
    <t>Селищенська</t>
  </si>
  <si>
    <t>Кузьмівська</t>
  </si>
  <si>
    <t>Чудельська</t>
  </si>
  <si>
    <t>Сарненська</t>
  </si>
  <si>
    <t>Любиковицька</t>
  </si>
  <si>
    <t>Клесівська селищна</t>
  </si>
  <si>
    <t>Всього по області</t>
  </si>
  <si>
    <t xml:space="preserve">Головний спеціаліст відділу </t>
  </si>
  <si>
    <t>землеустрою та охорони земель</t>
  </si>
  <si>
    <t>Р. ПІЩУК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</si>
</sst>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46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10"/>
      <name val="Arial Cyr"/>
      <family val="2"/>
      <charset val="204"/>
    </font>
    <font>
      <b/>
      <sz val="18"/>
      <name val="Times New Roman"/>
      <family val="1"/>
      <charset val="204"/>
    </font>
    <font>
      <sz val="14"/>
      <name val="Arial Cyr"/>
      <family val="2"/>
      <charset val="204"/>
    </font>
    <font>
      <b/>
      <sz val="16"/>
      <name val="Times New Roman"/>
      <family val="1"/>
      <charset val="204"/>
    </font>
    <font>
      <b/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ahoma"/>
      <family val="2"/>
      <charset val="204"/>
    </font>
    <font>
      <sz val="11"/>
      <color indexed="9"/>
      <name val="Calibri"/>
      <family val="2"/>
      <charset val="204"/>
    </font>
    <font>
      <sz val="8"/>
      <color indexed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color indexed="62"/>
      <name val="Tahoma"/>
      <family val="2"/>
      <charset val="204"/>
    </font>
    <font>
      <b/>
      <sz val="11"/>
      <color indexed="63"/>
      <name val="Calibri"/>
      <family val="2"/>
      <charset val="204"/>
    </font>
    <font>
      <b/>
      <sz val="8"/>
      <color indexed="63"/>
      <name val="Tahoma"/>
      <family val="2"/>
      <charset val="204"/>
    </font>
    <font>
      <b/>
      <sz val="11"/>
      <color indexed="52"/>
      <name val="Calibri"/>
      <family val="2"/>
      <charset val="204"/>
    </font>
    <font>
      <b/>
      <sz val="8"/>
      <color indexed="52"/>
      <name val="Tahoma"/>
      <family val="2"/>
      <charset val="204"/>
    </font>
    <font>
      <b/>
      <sz val="15"/>
      <color indexed="56"/>
      <name val="Calibri"/>
      <family val="2"/>
      <charset val="204"/>
    </font>
    <font>
      <b/>
      <sz val="15"/>
      <color indexed="56"/>
      <name val="Tahoma"/>
      <family val="2"/>
      <charset val="204"/>
    </font>
    <font>
      <b/>
      <sz val="13"/>
      <color indexed="56"/>
      <name val="Calibri"/>
      <family val="2"/>
      <charset val="204"/>
    </font>
    <font>
      <b/>
      <sz val="13"/>
      <color indexed="56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9"/>
      <name val="Calibri"/>
      <family val="2"/>
      <charset val="204"/>
    </font>
    <font>
      <b/>
      <sz val="8"/>
      <color indexed="9"/>
      <name val="Tahoma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color indexed="60"/>
      <name val="Tahoma"/>
      <family val="2"/>
      <charset val="204"/>
    </font>
    <font>
      <sz val="11"/>
      <color indexed="20"/>
      <name val="Calibri"/>
      <family val="2"/>
      <charset val="204"/>
    </font>
    <font>
      <sz val="8"/>
      <color indexed="20"/>
      <name val="Tahoma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indexed="23"/>
      <name val="Tahoma"/>
      <family val="2"/>
      <charset val="204"/>
    </font>
    <font>
      <sz val="11"/>
      <color indexed="52"/>
      <name val="Calibri"/>
      <family val="2"/>
      <charset val="204"/>
    </font>
    <font>
      <sz val="8"/>
      <color indexed="52"/>
      <name val="Tahoma"/>
      <family val="2"/>
      <charset val="204"/>
    </font>
    <font>
      <sz val="11"/>
      <color indexed="10"/>
      <name val="Calibri"/>
      <family val="2"/>
      <charset val="204"/>
    </font>
    <font>
      <sz val="8"/>
      <color indexed="10"/>
      <name val="Tahoma"/>
      <family val="2"/>
      <charset val="204"/>
    </font>
    <font>
      <sz val="11"/>
      <color indexed="17"/>
      <name val="Calibri"/>
      <family val="2"/>
      <charset val="204"/>
    </font>
    <font>
      <sz val="8"/>
      <color indexed="17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762">
    <xf numFmtId="0" fontId="0" fillId="0" borderId="0"/>
    <xf numFmtId="0" fontId="3" fillId="0" borderId="0"/>
    <xf numFmtId="0" fontId="3" fillId="0" borderId="0"/>
    <xf numFmtId="0" fontId="3" fillId="0" borderId="0"/>
    <xf numFmtId="0" fontId="12" fillId="2" borderId="2"/>
    <xf numFmtId="0" fontId="12" fillId="2" borderId="2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7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8" fillId="7" borderId="3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19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0" fillId="20" borderId="4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1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2" fillId="20" borderId="3" applyNumberFormat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29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1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2" fillId="21" borderId="9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1" fillId="23" borderId="10" applyNumberFormat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0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4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lef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6" fillId="0" borderId="1" xfId="2" applyNumberFormat="1" applyFont="1" applyFill="1" applyBorder="1" applyAlignment="1">
      <alignment horizontal="left" vertical="center" wrapText="1"/>
    </xf>
    <xf numFmtId="2" fontId="7" fillId="0" borderId="1" xfId="2" applyNumberFormat="1" applyFont="1" applyFill="1" applyBorder="1" applyAlignment="1">
      <alignment horizontal="left" vertical="center" wrapText="1"/>
    </xf>
    <xf numFmtId="2" fontId="6" fillId="0" borderId="1" xfId="3" applyNumberFormat="1" applyFont="1" applyFill="1" applyBorder="1" applyAlignment="1">
      <alignment horizontal="left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3" applyNumberFormat="1" applyFont="1" applyFill="1" applyBorder="1" applyAlignment="1">
      <alignment horizontal="left" vertical="center" wrapText="1"/>
    </xf>
    <xf numFmtId="1" fontId="6" fillId="0" borderId="1" xfId="3" applyNumberFormat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horizontal="center" vertical="center" wrapText="1"/>
    </xf>
    <xf numFmtId="2" fontId="6" fillId="0" borderId="1" xfId="3" applyNumberFormat="1" applyFont="1" applyFill="1" applyBorder="1" applyAlignment="1">
      <alignment horizontal="center" vertical="center" wrapText="1"/>
    </xf>
    <xf numFmtId="2" fontId="5" fillId="0" borderId="1" xfId="3" applyNumberFormat="1" applyFont="1" applyFill="1" applyBorder="1" applyAlignment="1">
      <alignment horizontal="left" vertical="center" wrapText="1"/>
    </xf>
    <xf numFmtId="1" fontId="5" fillId="0" borderId="1" xfId="3" applyNumberFormat="1" applyFont="1" applyFill="1" applyBorder="1" applyAlignment="1">
      <alignment horizontal="center" vertical="center" wrapText="1"/>
    </xf>
    <xf numFmtId="164" fontId="5" fillId="0" borderId="1" xfId="3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2" fontId="6" fillId="0" borderId="1" xfId="3" applyNumberFormat="1" applyFont="1" applyFill="1" applyBorder="1" applyAlignment="1">
      <alignment horizontal="left" vertical="center"/>
    </xf>
    <xf numFmtId="2" fontId="7" fillId="0" borderId="1" xfId="3" applyNumberFormat="1" applyFont="1" applyFill="1" applyBorder="1" applyAlignment="1">
      <alignment horizontal="left" vertical="center"/>
    </xf>
    <xf numFmtId="2" fontId="9" fillId="0" borderId="1" xfId="0" applyNumberFormat="1" applyFont="1" applyFill="1" applyBorder="1" applyAlignment="1">
      <alignment horizontal="left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/>
    </xf>
    <xf numFmtId="2" fontId="7" fillId="0" borderId="1" xfId="3" applyNumberFormat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 vertical="center" wrapText="1"/>
    </xf>
    <xf numFmtId="2" fontId="7" fillId="0" borderId="1" xfId="3" applyNumberFormat="1" applyFont="1" applyFill="1" applyBorder="1" applyAlignment="1">
      <alignment horizontal="center" vertical="center"/>
    </xf>
  </cellXfs>
  <cellStyles count="762">
    <cellStyle name="_FooterSum" xfId="4"/>
    <cellStyle name="_FooterSum 2" xfId="5"/>
    <cellStyle name="20% - Акцент1 2" xfId="6"/>
    <cellStyle name="20% - Акцент1 2 2" xfId="7"/>
    <cellStyle name="20% - Акцент1 2 3" xfId="8"/>
    <cellStyle name="20% - Акцент1 2 4" xfId="9"/>
    <cellStyle name="20% - Акцент1 2 5" xfId="10"/>
    <cellStyle name="20% - Акцент1 2 6" xfId="11"/>
    <cellStyle name="20% - Акцент1 3" xfId="12"/>
    <cellStyle name="20% - Акцент1 3 2" xfId="13"/>
    <cellStyle name="20% - Акцент1 3 3" xfId="14"/>
    <cellStyle name="20% - Акцент1 3 4" xfId="15"/>
    <cellStyle name="20% - Акцент1 3 5" xfId="16"/>
    <cellStyle name="20% - Акцент1 4" xfId="17"/>
    <cellStyle name="20% - Акцент1 4 2" xfId="18"/>
    <cellStyle name="20% - Акцент1 4 2 2" xfId="19"/>
    <cellStyle name="20% - Акцент1 4 3" xfId="20"/>
    <cellStyle name="20% - Акцент1 4 3 2" xfId="21"/>
    <cellStyle name="20% - Акцент1 4 4" xfId="22"/>
    <cellStyle name="20% - Акцент2 2" xfId="23"/>
    <cellStyle name="20% - Акцент2 2 2" xfId="24"/>
    <cellStyle name="20% - Акцент2 2 3" xfId="25"/>
    <cellStyle name="20% - Акцент2 2 4" xfId="26"/>
    <cellStyle name="20% - Акцент2 2 5" xfId="27"/>
    <cellStyle name="20% - Акцент2 2 6" xfId="28"/>
    <cellStyle name="20% - Акцент2 3" xfId="29"/>
    <cellStyle name="20% - Акцент2 3 2" xfId="30"/>
    <cellStyle name="20% - Акцент2 3 3" xfId="31"/>
    <cellStyle name="20% - Акцент2 3 4" xfId="32"/>
    <cellStyle name="20% - Акцент2 3 5" xfId="33"/>
    <cellStyle name="20% - Акцент2 4" xfId="34"/>
    <cellStyle name="20% - Акцент2 4 2" xfId="35"/>
    <cellStyle name="20% - Акцент2 4 2 2" xfId="36"/>
    <cellStyle name="20% - Акцент2 4 3" xfId="37"/>
    <cellStyle name="20% - Акцент2 4 3 2" xfId="38"/>
    <cellStyle name="20% - Акцент2 4 4" xfId="39"/>
    <cellStyle name="20% - Акцент3 2" xfId="40"/>
    <cellStyle name="20% - Акцент3 2 2" xfId="41"/>
    <cellStyle name="20% - Акцент3 2 3" xfId="42"/>
    <cellStyle name="20% - Акцент3 2 4" xfId="43"/>
    <cellStyle name="20% - Акцент3 2 5" xfId="44"/>
    <cellStyle name="20% - Акцент3 2 6" xfId="45"/>
    <cellStyle name="20% - Акцент3 3" xfId="46"/>
    <cellStyle name="20% - Акцент3 3 2" xfId="47"/>
    <cellStyle name="20% - Акцент3 3 3" xfId="48"/>
    <cellStyle name="20% - Акцент3 3 4" xfId="49"/>
    <cellStyle name="20% - Акцент3 3 5" xfId="50"/>
    <cellStyle name="20% - Акцент3 4" xfId="51"/>
    <cellStyle name="20% - Акцент3 4 2" xfId="52"/>
    <cellStyle name="20% - Акцент3 4 2 2" xfId="53"/>
    <cellStyle name="20% - Акцент3 4 3" xfId="54"/>
    <cellStyle name="20% - Акцент3 4 3 2" xfId="55"/>
    <cellStyle name="20% - Акцент3 4 4" xfId="56"/>
    <cellStyle name="20% - Акцент4 2" xfId="57"/>
    <cellStyle name="20% - Акцент4 2 2" xfId="58"/>
    <cellStyle name="20% - Акцент4 2 3" xfId="59"/>
    <cellStyle name="20% - Акцент4 2 4" xfId="60"/>
    <cellStyle name="20% - Акцент4 2 5" xfId="61"/>
    <cellStyle name="20% - Акцент4 2 6" xfId="62"/>
    <cellStyle name="20% - Акцент4 3" xfId="63"/>
    <cellStyle name="20% - Акцент4 3 2" xfId="64"/>
    <cellStyle name="20% - Акцент4 3 3" xfId="65"/>
    <cellStyle name="20% - Акцент4 3 4" xfId="66"/>
    <cellStyle name="20% - Акцент4 3 5" xfId="67"/>
    <cellStyle name="20% - Акцент4 4" xfId="68"/>
    <cellStyle name="20% - Акцент4 4 2" xfId="69"/>
    <cellStyle name="20% - Акцент4 4 2 2" xfId="70"/>
    <cellStyle name="20% - Акцент4 4 3" xfId="71"/>
    <cellStyle name="20% - Акцент4 4 3 2" xfId="72"/>
    <cellStyle name="20% - Акцент4 4 4" xfId="73"/>
    <cellStyle name="20% - Акцент5 2" xfId="74"/>
    <cellStyle name="20% - Акцент5 2 2" xfId="75"/>
    <cellStyle name="20% - Акцент5 2 3" xfId="76"/>
    <cellStyle name="20% - Акцент5 2 4" xfId="77"/>
    <cellStyle name="20% - Акцент5 2 5" xfId="78"/>
    <cellStyle name="20% - Акцент5 2 6" xfId="79"/>
    <cellStyle name="20% - Акцент5 3" xfId="80"/>
    <cellStyle name="20% - Акцент5 3 2" xfId="81"/>
    <cellStyle name="20% - Акцент5 3 3" xfId="82"/>
    <cellStyle name="20% - Акцент5 3 4" xfId="83"/>
    <cellStyle name="20% - Акцент5 3 5" xfId="84"/>
    <cellStyle name="20% - Акцент5 4" xfId="85"/>
    <cellStyle name="20% - Акцент5 4 2" xfId="86"/>
    <cellStyle name="20% - Акцент5 4 2 2" xfId="87"/>
    <cellStyle name="20% - Акцент5 4 3" xfId="88"/>
    <cellStyle name="20% - Акцент5 4 3 2" xfId="89"/>
    <cellStyle name="20% - Акцент5 4 4" xfId="90"/>
    <cellStyle name="20% - Акцент6 2" xfId="91"/>
    <cellStyle name="20% - Акцент6 2 2" xfId="92"/>
    <cellStyle name="20% - Акцент6 2 3" xfId="93"/>
    <cellStyle name="20% - Акцент6 2 4" xfId="94"/>
    <cellStyle name="20% - Акцент6 2 5" xfId="95"/>
    <cellStyle name="20% - Акцент6 2 6" xfId="96"/>
    <cellStyle name="20% - Акцент6 3" xfId="97"/>
    <cellStyle name="20% - Акцент6 3 2" xfId="98"/>
    <cellStyle name="20% - Акцент6 3 3" xfId="99"/>
    <cellStyle name="20% - Акцент6 3 4" xfId="100"/>
    <cellStyle name="20% - Акцент6 3 5" xfId="101"/>
    <cellStyle name="20% - Акцент6 4" xfId="102"/>
    <cellStyle name="20% - Акцент6 4 2" xfId="103"/>
    <cellStyle name="20% - Акцент6 4 2 2" xfId="104"/>
    <cellStyle name="20% - Акцент6 4 3" xfId="105"/>
    <cellStyle name="20% - Акцент6 4 3 2" xfId="106"/>
    <cellStyle name="20% - Акцент6 4 4" xfId="107"/>
    <cellStyle name="40% - Акцент1 2" xfId="108"/>
    <cellStyle name="40% - Акцент1 2 2" xfId="109"/>
    <cellStyle name="40% - Акцент1 2 3" xfId="110"/>
    <cellStyle name="40% - Акцент1 2 4" xfId="111"/>
    <cellStyle name="40% - Акцент1 2 5" xfId="112"/>
    <cellStyle name="40% - Акцент1 2 6" xfId="113"/>
    <cellStyle name="40% - Акцент1 3" xfId="114"/>
    <cellStyle name="40% - Акцент1 3 2" xfId="115"/>
    <cellStyle name="40% - Акцент1 3 3" xfId="116"/>
    <cellStyle name="40% - Акцент1 3 4" xfId="117"/>
    <cellStyle name="40% - Акцент1 3 5" xfId="118"/>
    <cellStyle name="40% - Акцент1 4" xfId="119"/>
    <cellStyle name="40% - Акцент1 4 2" xfId="120"/>
    <cellStyle name="40% - Акцент1 4 2 2" xfId="121"/>
    <cellStyle name="40% - Акцент1 4 3" xfId="122"/>
    <cellStyle name="40% - Акцент1 4 3 2" xfId="123"/>
    <cellStyle name="40% - Акцент1 4 4" xfId="124"/>
    <cellStyle name="40% - Акцент2 2" xfId="125"/>
    <cellStyle name="40% - Акцент2 2 2" xfId="126"/>
    <cellStyle name="40% - Акцент2 2 3" xfId="127"/>
    <cellStyle name="40% - Акцент2 2 4" xfId="128"/>
    <cellStyle name="40% - Акцент2 2 5" xfId="129"/>
    <cellStyle name="40% - Акцент2 2 6" xfId="130"/>
    <cellStyle name="40% - Акцент2 3" xfId="131"/>
    <cellStyle name="40% - Акцент2 3 2" xfId="132"/>
    <cellStyle name="40% - Акцент2 3 3" xfId="133"/>
    <cellStyle name="40% - Акцент2 3 4" xfId="134"/>
    <cellStyle name="40% - Акцент2 3 5" xfId="135"/>
    <cellStyle name="40% - Акцент2 4" xfId="136"/>
    <cellStyle name="40% - Акцент2 4 2" xfId="137"/>
    <cellStyle name="40% - Акцент2 4 2 2" xfId="138"/>
    <cellStyle name="40% - Акцент2 4 3" xfId="139"/>
    <cellStyle name="40% - Акцент2 4 3 2" xfId="140"/>
    <cellStyle name="40% - Акцент2 4 4" xfId="141"/>
    <cellStyle name="40% - Акцент3 2" xfId="142"/>
    <cellStyle name="40% - Акцент3 2 2" xfId="143"/>
    <cellStyle name="40% - Акцент3 2 3" xfId="144"/>
    <cellStyle name="40% - Акцент3 2 4" xfId="145"/>
    <cellStyle name="40% - Акцент3 2 5" xfId="146"/>
    <cellStyle name="40% - Акцент3 2 6" xfId="147"/>
    <cellStyle name="40% - Акцент3 3" xfId="148"/>
    <cellStyle name="40% - Акцент3 3 2" xfId="149"/>
    <cellStyle name="40% - Акцент3 3 3" xfId="150"/>
    <cellStyle name="40% - Акцент3 3 4" xfId="151"/>
    <cellStyle name="40% - Акцент3 3 5" xfId="152"/>
    <cellStyle name="40% - Акцент3 4" xfId="153"/>
    <cellStyle name="40% - Акцент3 4 2" xfId="154"/>
    <cellStyle name="40% - Акцент3 4 2 2" xfId="155"/>
    <cellStyle name="40% - Акцент3 4 3" xfId="156"/>
    <cellStyle name="40% - Акцент3 4 3 2" xfId="157"/>
    <cellStyle name="40% - Акцент3 4 4" xfId="158"/>
    <cellStyle name="40% - Акцент4 2" xfId="159"/>
    <cellStyle name="40% - Акцент4 2 2" xfId="160"/>
    <cellStyle name="40% - Акцент4 2 3" xfId="161"/>
    <cellStyle name="40% - Акцент4 2 4" xfId="162"/>
    <cellStyle name="40% - Акцент4 2 5" xfId="163"/>
    <cellStyle name="40% - Акцент4 2 6" xfId="164"/>
    <cellStyle name="40% - Акцент4 3" xfId="165"/>
    <cellStyle name="40% - Акцент4 3 2" xfId="166"/>
    <cellStyle name="40% - Акцент4 3 3" xfId="167"/>
    <cellStyle name="40% - Акцент4 3 4" xfId="168"/>
    <cellStyle name="40% - Акцент4 3 5" xfId="169"/>
    <cellStyle name="40% - Акцент4 4" xfId="170"/>
    <cellStyle name="40% - Акцент4 4 2" xfId="171"/>
    <cellStyle name="40% - Акцент4 4 2 2" xfId="172"/>
    <cellStyle name="40% - Акцент4 4 3" xfId="173"/>
    <cellStyle name="40% - Акцент4 4 3 2" xfId="174"/>
    <cellStyle name="40% - Акцент4 4 4" xfId="175"/>
    <cellStyle name="40% - Акцент5 2" xfId="176"/>
    <cellStyle name="40% - Акцент5 2 2" xfId="177"/>
    <cellStyle name="40% - Акцент5 2 3" xfId="178"/>
    <cellStyle name="40% - Акцент5 2 4" xfId="179"/>
    <cellStyle name="40% - Акцент5 2 5" xfId="180"/>
    <cellStyle name="40% - Акцент5 2 6" xfId="181"/>
    <cellStyle name="40% - Акцент5 3" xfId="182"/>
    <cellStyle name="40% - Акцент5 3 2" xfId="183"/>
    <cellStyle name="40% - Акцент5 3 3" xfId="184"/>
    <cellStyle name="40% - Акцент5 3 4" xfId="185"/>
    <cellStyle name="40% - Акцент5 3 5" xfId="186"/>
    <cellStyle name="40% - Акцент5 4" xfId="187"/>
    <cellStyle name="40% - Акцент5 4 2" xfId="188"/>
    <cellStyle name="40% - Акцент5 4 2 2" xfId="189"/>
    <cellStyle name="40% - Акцент5 4 3" xfId="190"/>
    <cellStyle name="40% - Акцент5 4 3 2" xfId="191"/>
    <cellStyle name="40% - Акцент5 4 4" xfId="192"/>
    <cellStyle name="40% - Акцент6 2" xfId="193"/>
    <cellStyle name="40% - Акцент6 2 2" xfId="194"/>
    <cellStyle name="40% - Акцент6 2 3" xfId="195"/>
    <cellStyle name="40% - Акцент6 2 4" xfId="196"/>
    <cellStyle name="40% - Акцент6 2 5" xfId="197"/>
    <cellStyle name="40% - Акцент6 2 6" xfId="198"/>
    <cellStyle name="40% - Акцент6 3" xfId="199"/>
    <cellStyle name="40% - Акцент6 3 2" xfId="200"/>
    <cellStyle name="40% - Акцент6 3 3" xfId="201"/>
    <cellStyle name="40% - Акцент6 3 4" xfId="202"/>
    <cellStyle name="40% - Акцент6 3 5" xfId="203"/>
    <cellStyle name="40% - Акцент6 4" xfId="204"/>
    <cellStyle name="40% - Акцент6 4 2" xfId="205"/>
    <cellStyle name="40% - Акцент6 4 2 2" xfId="206"/>
    <cellStyle name="40% - Акцент6 4 3" xfId="207"/>
    <cellStyle name="40% - Акцент6 4 3 2" xfId="208"/>
    <cellStyle name="40% - Акцент6 4 4" xfId="209"/>
    <cellStyle name="60% - Акцент1 2" xfId="210"/>
    <cellStyle name="60% - Акцент1 2 2" xfId="211"/>
    <cellStyle name="60% - Акцент1 2 3" xfId="212"/>
    <cellStyle name="60% - Акцент1 2 4" xfId="213"/>
    <cellStyle name="60% - Акцент1 2 5" xfId="214"/>
    <cellStyle name="60% - Акцент1 2 6" xfId="215"/>
    <cellStyle name="60% - Акцент1 3" xfId="216"/>
    <cellStyle name="60% - Акцент1 3 2" xfId="217"/>
    <cellStyle name="60% - Акцент1 3 3" xfId="218"/>
    <cellStyle name="60% - Акцент1 3 4" xfId="219"/>
    <cellStyle name="60% - Акцент1 3 5" xfId="220"/>
    <cellStyle name="60% - Акцент1 4" xfId="221"/>
    <cellStyle name="60% - Акцент1 4 2" xfId="222"/>
    <cellStyle name="60% - Акцент1 4 2 2" xfId="223"/>
    <cellStyle name="60% - Акцент1 4 3" xfId="224"/>
    <cellStyle name="60% - Акцент1 4 3 2" xfId="225"/>
    <cellStyle name="60% - Акцент1 4 4" xfId="226"/>
    <cellStyle name="60% - Акцент2 2" xfId="227"/>
    <cellStyle name="60% - Акцент2 2 2" xfId="228"/>
    <cellStyle name="60% - Акцент2 2 3" xfId="229"/>
    <cellStyle name="60% - Акцент2 2 4" xfId="230"/>
    <cellStyle name="60% - Акцент2 2 5" xfId="231"/>
    <cellStyle name="60% - Акцент2 2 6" xfId="232"/>
    <cellStyle name="60% - Акцент2 3" xfId="233"/>
    <cellStyle name="60% - Акцент2 3 2" xfId="234"/>
    <cellStyle name="60% - Акцент2 3 3" xfId="235"/>
    <cellStyle name="60% - Акцент2 3 4" xfId="236"/>
    <cellStyle name="60% - Акцент2 3 5" xfId="237"/>
    <cellStyle name="60% - Акцент2 4" xfId="238"/>
    <cellStyle name="60% - Акцент2 4 2" xfId="239"/>
    <cellStyle name="60% - Акцент2 4 2 2" xfId="240"/>
    <cellStyle name="60% - Акцент2 4 3" xfId="241"/>
    <cellStyle name="60% - Акцент2 4 3 2" xfId="242"/>
    <cellStyle name="60% - Акцент2 4 4" xfId="243"/>
    <cellStyle name="60% - Акцент3 2" xfId="244"/>
    <cellStyle name="60% - Акцент3 2 2" xfId="245"/>
    <cellStyle name="60% - Акцент3 2 3" xfId="246"/>
    <cellStyle name="60% - Акцент3 2 4" xfId="247"/>
    <cellStyle name="60% - Акцент3 2 5" xfId="248"/>
    <cellStyle name="60% - Акцент3 2 6" xfId="249"/>
    <cellStyle name="60% - Акцент3 3" xfId="250"/>
    <cellStyle name="60% - Акцент3 3 2" xfId="251"/>
    <cellStyle name="60% - Акцент3 3 3" xfId="252"/>
    <cellStyle name="60% - Акцент3 3 4" xfId="253"/>
    <cellStyle name="60% - Акцент3 3 5" xfId="254"/>
    <cellStyle name="60% - Акцент3 4" xfId="255"/>
    <cellStyle name="60% - Акцент3 4 2" xfId="256"/>
    <cellStyle name="60% - Акцент3 4 2 2" xfId="257"/>
    <cellStyle name="60% - Акцент3 4 3" xfId="258"/>
    <cellStyle name="60% - Акцент3 4 3 2" xfId="259"/>
    <cellStyle name="60% - Акцент3 4 4" xfId="260"/>
    <cellStyle name="60% - Акцент4 2" xfId="261"/>
    <cellStyle name="60% - Акцент4 2 2" xfId="262"/>
    <cellStyle name="60% - Акцент4 2 3" xfId="263"/>
    <cellStyle name="60% - Акцент4 2 4" xfId="264"/>
    <cellStyle name="60% - Акцент4 2 5" xfId="265"/>
    <cellStyle name="60% - Акцент4 2 6" xfId="266"/>
    <cellStyle name="60% - Акцент4 3" xfId="267"/>
    <cellStyle name="60% - Акцент4 3 2" xfId="268"/>
    <cellStyle name="60% - Акцент4 3 3" xfId="269"/>
    <cellStyle name="60% - Акцент4 3 4" xfId="270"/>
    <cellStyle name="60% - Акцент4 3 5" xfId="271"/>
    <cellStyle name="60% - Акцент4 4" xfId="272"/>
    <cellStyle name="60% - Акцент4 4 2" xfId="273"/>
    <cellStyle name="60% - Акцент4 4 2 2" xfId="274"/>
    <cellStyle name="60% - Акцент4 4 3" xfId="275"/>
    <cellStyle name="60% - Акцент4 4 3 2" xfId="276"/>
    <cellStyle name="60% - Акцент4 4 4" xfId="277"/>
    <cellStyle name="60% - Акцент5 2" xfId="278"/>
    <cellStyle name="60% - Акцент5 2 2" xfId="279"/>
    <cellStyle name="60% - Акцент5 2 3" xfId="280"/>
    <cellStyle name="60% - Акцент5 2 4" xfId="281"/>
    <cellStyle name="60% - Акцент5 2 5" xfId="282"/>
    <cellStyle name="60% - Акцент5 2 6" xfId="283"/>
    <cellStyle name="60% - Акцент5 3" xfId="284"/>
    <cellStyle name="60% - Акцент5 3 2" xfId="285"/>
    <cellStyle name="60% - Акцент5 3 3" xfId="286"/>
    <cellStyle name="60% - Акцент5 3 4" xfId="287"/>
    <cellStyle name="60% - Акцент5 3 5" xfId="288"/>
    <cellStyle name="60% - Акцент5 4" xfId="289"/>
    <cellStyle name="60% - Акцент5 4 2" xfId="290"/>
    <cellStyle name="60% - Акцент5 4 2 2" xfId="291"/>
    <cellStyle name="60% - Акцент5 4 3" xfId="292"/>
    <cellStyle name="60% - Акцент5 4 3 2" xfId="293"/>
    <cellStyle name="60% - Акцент5 4 4" xfId="294"/>
    <cellStyle name="60% - Акцент6 2" xfId="295"/>
    <cellStyle name="60% - Акцент6 2 2" xfId="296"/>
    <cellStyle name="60% - Акцент6 2 3" xfId="297"/>
    <cellStyle name="60% - Акцент6 2 4" xfId="298"/>
    <cellStyle name="60% - Акцент6 2 5" xfId="299"/>
    <cellStyle name="60% - Акцент6 2 6" xfId="300"/>
    <cellStyle name="60% - Акцент6 3" xfId="301"/>
    <cellStyle name="60% - Акцент6 3 2" xfId="302"/>
    <cellStyle name="60% - Акцент6 3 3" xfId="303"/>
    <cellStyle name="60% - Акцент6 3 4" xfId="304"/>
    <cellStyle name="60% - Акцент6 3 5" xfId="305"/>
    <cellStyle name="60% - Акцент6 4" xfId="306"/>
    <cellStyle name="60% - Акцент6 4 2" xfId="307"/>
    <cellStyle name="60% - Акцент6 4 2 2" xfId="308"/>
    <cellStyle name="60% - Акцент6 4 3" xfId="309"/>
    <cellStyle name="60% - Акцент6 4 3 2" xfId="310"/>
    <cellStyle name="60% - Акцент6 4 4" xfId="311"/>
    <cellStyle name="Акцент1 2" xfId="312"/>
    <cellStyle name="Акцент1 2 2" xfId="313"/>
    <cellStyle name="Акцент1 2 3" xfId="314"/>
    <cellStyle name="Акцент1 2 4" xfId="315"/>
    <cellStyle name="Акцент1 2 5" xfId="316"/>
    <cellStyle name="Акцент1 2 6" xfId="317"/>
    <cellStyle name="Акцент1 3" xfId="318"/>
    <cellStyle name="Акцент1 3 2" xfId="319"/>
    <cellStyle name="Акцент1 3 3" xfId="320"/>
    <cellStyle name="Акцент1 3 4" xfId="321"/>
    <cellStyle name="Акцент1 3 5" xfId="322"/>
    <cellStyle name="Акцент1 4" xfId="323"/>
    <cellStyle name="Акцент1 4 2" xfId="324"/>
    <cellStyle name="Акцент1 4 2 2" xfId="325"/>
    <cellStyle name="Акцент1 4 3" xfId="326"/>
    <cellStyle name="Акцент1 4 3 2" xfId="327"/>
    <cellStyle name="Акцент1 4 4" xfId="328"/>
    <cellStyle name="Акцент2 2" xfId="329"/>
    <cellStyle name="Акцент2 2 2" xfId="330"/>
    <cellStyle name="Акцент2 2 3" xfId="331"/>
    <cellStyle name="Акцент2 2 4" xfId="332"/>
    <cellStyle name="Акцент2 2 5" xfId="333"/>
    <cellStyle name="Акцент2 2 6" xfId="334"/>
    <cellStyle name="Акцент2 3" xfId="335"/>
    <cellStyle name="Акцент2 3 2" xfId="336"/>
    <cellStyle name="Акцент2 3 3" xfId="337"/>
    <cellStyle name="Акцент2 3 4" xfId="338"/>
    <cellStyle name="Акцент2 3 5" xfId="339"/>
    <cellStyle name="Акцент2 4" xfId="340"/>
    <cellStyle name="Акцент2 4 2" xfId="341"/>
    <cellStyle name="Акцент2 4 2 2" xfId="342"/>
    <cellStyle name="Акцент2 4 3" xfId="343"/>
    <cellStyle name="Акцент2 4 3 2" xfId="344"/>
    <cellStyle name="Акцент2 4 4" xfId="345"/>
    <cellStyle name="Акцент3 2" xfId="346"/>
    <cellStyle name="Акцент3 2 2" xfId="347"/>
    <cellStyle name="Акцент3 2 3" xfId="348"/>
    <cellStyle name="Акцент3 2 4" xfId="349"/>
    <cellStyle name="Акцент3 2 5" xfId="350"/>
    <cellStyle name="Акцент3 2 6" xfId="351"/>
    <cellStyle name="Акцент3 3" xfId="352"/>
    <cellStyle name="Акцент3 3 2" xfId="353"/>
    <cellStyle name="Акцент3 3 3" xfId="354"/>
    <cellStyle name="Акцент3 3 4" xfId="355"/>
    <cellStyle name="Акцент3 3 5" xfId="356"/>
    <cellStyle name="Акцент3 4" xfId="357"/>
    <cellStyle name="Акцент3 4 2" xfId="358"/>
    <cellStyle name="Акцент3 4 2 2" xfId="359"/>
    <cellStyle name="Акцент3 4 3" xfId="360"/>
    <cellStyle name="Акцент3 4 3 2" xfId="361"/>
    <cellStyle name="Акцент3 4 4" xfId="362"/>
    <cellStyle name="Акцент4 2" xfId="363"/>
    <cellStyle name="Акцент4 2 2" xfId="364"/>
    <cellStyle name="Акцент4 2 3" xfId="365"/>
    <cellStyle name="Акцент4 2 4" xfId="366"/>
    <cellStyle name="Акцент4 2 5" xfId="367"/>
    <cellStyle name="Акцент4 2 6" xfId="368"/>
    <cellStyle name="Акцент4 3" xfId="369"/>
    <cellStyle name="Акцент4 3 2" xfId="370"/>
    <cellStyle name="Акцент4 3 3" xfId="371"/>
    <cellStyle name="Акцент4 3 4" xfId="372"/>
    <cellStyle name="Акцент4 3 5" xfId="373"/>
    <cellStyle name="Акцент4 4" xfId="374"/>
    <cellStyle name="Акцент4 4 2" xfId="375"/>
    <cellStyle name="Акцент4 4 2 2" xfId="376"/>
    <cellStyle name="Акцент4 4 3" xfId="377"/>
    <cellStyle name="Акцент4 4 3 2" xfId="378"/>
    <cellStyle name="Акцент4 4 4" xfId="379"/>
    <cellStyle name="Акцент5 2" xfId="380"/>
    <cellStyle name="Акцент5 2 2" xfId="381"/>
    <cellStyle name="Акцент5 2 3" xfId="382"/>
    <cellStyle name="Акцент5 2 4" xfId="383"/>
    <cellStyle name="Акцент5 2 5" xfId="384"/>
    <cellStyle name="Акцент5 2 6" xfId="385"/>
    <cellStyle name="Акцент5 3" xfId="386"/>
    <cellStyle name="Акцент5 3 2" xfId="387"/>
    <cellStyle name="Акцент5 3 3" xfId="388"/>
    <cellStyle name="Акцент5 3 4" xfId="389"/>
    <cellStyle name="Акцент5 3 5" xfId="390"/>
    <cellStyle name="Акцент5 4" xfId="391"/>
    <cellStyle name="Акцент5 4 2" xfId="392"/>
    <cellStyle name="Акцент5 4 2 2" xfId="393"/>
    <cellStyle name="Акцент5 4 3" xfId="394"/>
    <cellStyle name="Акцент5 4 3 2" xfId="395"/>
    <cellStyle name="Акцент5 4 4" xfId="396"/>
    <cellStyle name="Акцент6 2" xfId="397"/>
    <cellStyle name="Акцент6 2 2" xfId="398"/>
    <cellStyle name="Акцент6 2 3" xfId="399"/>
    <cellStyle name="Акцент6 2 4" xfId="400"/>
    <cellStyle name="Акцент6 2 5" xfId="401"/>
    <cellStyle name="Акцент6 2 6" xfId="402"/>
    <cellStyle name="Акцент6 3" xfId="403"/>
    <cellStyle name="Акцент6 3 2" xfId="404"/>
    <cellStyle name="Акцент6 3 3" xfId="405"/>
    <cellStyle name="Акцент6 3 4" xfId="406"/>
    <cellStyle name="Акцент6 3 5" xfId="407"/>
    <cellStyle name="Акцент6 4" xfId="408"/>
    <cellStyle name="Акцент6 4 2" xfId="409"/>
    <cellStyle name="Акцент6 4 2 2" xfId="410"/>
    <cellStyle name="Акцент6 4 3" xfId="411"/>
    <cellStyle name="Акцент6 4 3 2" xfId="412"/>
    <cellStyle name="Акцент6 4 4" xfId="413"/>
    <cellStyle name="Ввод  2" xfId="414"/>
    <cellStyle name="Ввод  2 2" xfId="415"/>
    <cellStyle name="Ввод  2 3" xfId="416"/>
    <cellStyle name="Ввод  2 4" xfId="417"/>
    <cellStyle name="Ввод  2 5" xfId="418"/>
    <cellStyle name="Ввод  2 6" xfId="419"/>
    <cellStyle name="Ввод  3" xfId="420"/>
    <cellStyle name="Ввод  3 2" xfId="421"/>
    <cellStyle name="Ввод  3 3" xfId="422"/>
    <cellStyle name="Ввод  3 4" xfId="423"/>
    <cellStyle name="Ввод  3 5" xfId="424"/>
    <cellStyle name="Ввод  4" xfId="425"/>
    <cellStyle name="Ввод  4 2" xfId="426"/>
    <cellStyle name="Ввод  4 2 2" xfId="427"/>
    <cellStyle name="Ввод  4 3" xfId="428"/>
    <cellStyle name="Ввод  4 3 2" xfId="429"/>
    <cellStyle name="Ввод  4 4" xfId="430"/>
    <cellStyle name="Вывод 2" xfId="431"/>
    <cellStyle name="Вывод 2 2" xfId="432"/>
    <cellStyle name="Вывод 2 3" xfId="433"/>
    <cellStyle name="Вывод 2 4" xfId="434"/>
    <cellStyle name="Вывод 2 5" xfId="435"/>
    <cellStyle name="Вывод 2 6" xfId="436"/>
    <cellStyle name="Вывод 3" xfId="437"/>
    <cellStyle name="Вывод 3 2" xfId="438"/>
    <cellStyle name="Вывод 3 3" xfId="439"/>
    <cellStyle name="Вывод 3 4" xfId="440"/>
    <cellStyle name="Вывод 3 5" xfId="441"/>
    <cellStyle name="Вывод 4" xfId="442"/>
    <cellStyle name="Вывод 4 2" xfId="443"/>
    <cellStyle name="Вывод 4 2 2" xfId="444"/>
    <cellStyle name="Вывод 4 3" xfId="445"/>
    <cellStyle name="Вывод 4 3 2" xfId="446"/>
    <cellStyle name="Вывод 4 4" xfId="447"/>
    <cellStyle name="Вычисление 2" xfId="448"/>
    <cellStyle name="Вычисление 2 2" xfId="449"/>
    <cellStyle name="Вычисление 2 3" xfId="450"/>
    <cellStyle name="Вычисление 2 4" xfId="451"/>
    <cellStyle name="Вычисление 2 5" xfId="452"/>
    <cellStyle name="Вычисление 2 6" xfId="453"/>
    <cellStyle name="Вычисление 3" xfId="454"/>
    <cellStyle name="Вычисление 3 2" xfId="455"/>
    <cellStyle name="Вычисление 3 3" xfId="456"/>
    <cellStyle name="Вычисление 3 4" xfId="457"/>
    <cellStyle name="Вычисление 3 5" xfId="458"/>
    <cellStyle name="Вычисление 4" xfId="459"/>
    <cellStyle name="Вычисление 4 2" xfId="460"/>
    <cellStyle name="Вычисление 4 2 2" xfId="461"/>
    <cellStyle name="Вычисление 4 3" xfId="462"/>
    <cellStyle name="Вычисление 4 3 2" xfId="463"/>
    <cellStyle name="Вычисление 4 4" xfId="464"/>
    <cellStyle name="Заголовок 1 2" xfId="465"/>
    <cellStyle name="Заголовок 1 2 2" xfId="466"/>
    <cellStyle name="Заголовок 1 2 3" xfId="467"/>
    <cellStyle name="Заголовок 1 2 4" xfId="468"/>
    <cellStyle name="Заголовок 1 2 5" xfId="469"/>
    <cellStyle name="Заголовок 1 2 6" xfId="470"/>
    <cellStyle name="Заголовок 1 3" xfId="471"/>
    <cellStyle name="Заголовок 1 3 2" xfId="472"/>
    <cellStyle name="Заголовок 1 3 3" xfId="473"/>
    <cellStyle name="Заголовок 1 3 4" xfId="474"/>
    <cellStyle name="Заголовок 1 3 5" xfId="475"/>
    <cellStyle name="Заголовок 1 4" xfId="476"/>
    <cellStyle name="Заголовок 1 4 2" xfId="477"/>
    <cellStyle name="Заголовок 1 4 2 2" xfId="478"/>
    <cellStyle name="Заголовок 1 4 3" xfId="479"/>
    <cellStyle name="Заголовок 1 4 3 2" xfId="480"/>
    <cellStyle name="Заголовок 1 4 4" xfId="481"/>
    <cellStyle name="Заголовок 2 2" xfId="482"/>
    <cellStyle name="Заголовок 2 2 2" xfId="483"/>
    <cellStyle name="Заголовок 2 2 3" xfId="484"/>
    <cellStyle name="Заголовок 2 2 4" xfId="485"/>
    <cellStyle name="Заголовок 2 2 5" xfId="486"/>
    <cellStyle name="Заголовок 2 2 6" xfId="487"/>
    <cellStyle name="Заголовок 2 3" xfId="488"/>
    <cellStyle name="Заголовок 2 3 2" xfId="489"/>
    <cellStyle name="Заголовок 2 3 3" xfId="490"/>
    <cellStyle name="Заголовок 2 3 4" xfId="491"/>
    <cellStyle name="Заголовок 2 3 5" xfId="492"/>
    <cellStyle name="Заголовок 2 4" xfId="493"/>
    <cellStyle name="Заголовок 2 4 2" xfId="494"/>
    <cellStyle name="Заголовок 2 4 2 2" xfId="495"/>
    <cellStyle name="Заголовок 2 4 3" xfId="496"/>
    <cellStyle name="Заголовок 2 4 3 2" xfId="497"/>
    <cellStyle name="Заголовок 2 4 4" xfId="498"/>
    <cellStyle name="Заголовок 3 2" xfId="499"/>
    <cellStyle name="Заголовок 3 2 2" xfId="500"/>
    <cellStyle name="Заголовок 3 2 3" xfId="501"/>
    <cellStyle name="Заголовок 3 2 4" xfId="502"/>
    <cellStyle name="Заголовок 3 2 5" xfId="503"/>
    <cellStyle name="Заголовок 3 2 6" xfId="504"/>
    <cellStyle name="Заголовок 3 3" xfId="505"/>
    <cellStyle name="Заголовок 3 3 2" xfId="506"/>
    <cellStyle name="Заголовок 3 3 3" xfId="507"/>
    <cellStyle name="Заголовок 3 3 4" xfId="508"/>
    <cellStyle name="Заголовок 3 3 5" xfId="509"/>
    <cellStyle name="Заголовок 3 4" xfId="510"/>
    <cellStyle name="Заголовок 3 4 2" xfId="511"/>
    <cellStyle name="Заголовок 3 4 2 2" xfId="512"/>
    <cellStyle name="Заголовок 3 4 3" xfId="513"/>
    <cellStyle name="Заголовок 3 4 3 2" xfId="514"/>
    <cellStyle name="Заголовок 3 4 4" xfId="515"/>
    <cellStyle name="Заголовок 4 2" xfId="516"/>
    <cellStyle name="Заголовок 4 2 2" xfId="517"/>
    <cellStyle name="Заголовок 4 2 3" xfId="518"/>
    <cellStyle name="Заголовок 4 2 4" xfId="519"/>
    <cellStyle name="Заголовок 4 2 5" xfId="520"/>
    <cellStyle name="Заголовок 4 2 6" xfId="521"/>
    <cellStyle name="Заголовок 4 3" xfId="522"/>
    <cellStyle name="Заголовок 4 3 2" xfId="523"/>
    <cellStyle name="Заголовок 4 3 3" xfId="524"/>
    <cellStyle name="Заголовок 4 3 4" xfId="525"/>
    <cellStyle name="Заголовок 4 3 5" xfId="526"/>
    <cellStyle name="Заголовок 4 4" xfId="527"/>
    <cellStyle name="Заголовок 4 4 2" xfId="528"/>
    <cellStyle name="Заголовок 4 4 2 2" xfId="529"/>
    <cellStyle name="Заголовок 4 4 3" xfId="530"/>
    <cellStyle name="Заголовок 4 4 3 2" xfId="531"/>
    <cellStyle name="Заголовок 4 4 4" xfId="532"/>
    <cellStyle name="Итог 2" xfId="533"/>
    <cellStyle name="Итог 2 2" xfId="534"/>
    <cellStyle name="Итог 2 3" xfId="535"/>
    <cellStyle name="Итог 2 4" xfId="536"/>
    <cellStyle name="Итог 2 5" xfId="537"/>
    <cellStyle name="Итог 2 6" xfId="538"/>
    <cellStyle name="Итог 3" xfId="539"/>
    <cellStyle name="Итог 3 2" xfId="540"/>
    <cellStyle name="Итог 3 3" xfId="541"/>
    <cellStyle name="Итог 3 4" xfId="542"/>
    <cellStyle name="Итог 3 5" xfId="543"/>
    <cellStyle name="Итог 4" xfId="544"/>
    <cellStyle name="Итог 4 2" xfId="545"/>
    <cellStyle name="Итог 4 2 2" xfId="546"/>
    <cellStyle name="Итог 4 3" xfId="547"/>
    <cellStyle name="Итог 4 3 2" xfId="548"/>
    <cellStyle name="Итог 4 4" xfId="549"/>
    <cellStyle name="Контрольная ячейка 2" xfId="550"/>
    <cellStyle name="Контрольная ячейка 2 2" xfId="551"/>
    <cellStyle name="Контрольная ячейка 2 3" xfId="552"/>
    <cellStyle name="Контрольная ячейка 2 4" xfId="553"/>
    <cellStyle name="Контрольная ячейка 2 5" xfId="554"/>
    <cellStyle name="Контрольная ячейка 2 6" xfId="555"/>
    <cellStyle name="Контрольная ячейка 3" xfId="556"/>
    <cellStyle name="Контрольная ячейка 3 2" xfId="557"/>
    <cellStyle name="Контрольная ячейка 3 3" xfId="558"/>
    <cellStyle name="Контрольная ячейка 3 4" xfId="559"/>
    <cellStyle name="Контрольная ячейка 3 5" xfId="560"/>
    <cellStyle name="Контрольная ячейка 4" xfId="561"/>
    <cellStyle name="Контрольная ячейка 4 2" xfId="562"/>
    <cellStyle name="Контрольная ячейка 4 2 2" xfId="563"/>
    <cellStyle name="Контрольная ячейка 4 3" xfId="564"/>
    <cellStyle name="Контрольная ячейка 4 3 2" xfId="565"/>
    <cellStyle name="Контрольная ячейка 4 4" xfId="566"/>
    <cellStyle name="Название 2" xfId="567"/>
    <cellStyle name="Название 2 2" xfId="568"/>
    <cellStyle name="Название 2 2 2" xfId="569"/>
    <cellStyle name="Название 2 3" xfId="570"/>
    <cellStyle name="Название 2 3 2" xfId="571"/>
    <cellStyle name="Название 2 4" xfId="572"/>
    <cellStyle name="Название 2 4 2" xfId="573"/>
    <cellStyle name="Название 2 5" xfId="574"/>
    <cellStyle name="Название 2 5 2" xfId="575"/>
    <cellStyle name="Название 2 6" xfId="576"/>
    <cellStyle name="Название 2 6 2" xfId="577"/>
    <cellStyle name="Название 2 7" xfId="578"/>
    <cellStyle name="Название 3" xfId="579"/>
    <cellStyle name="Название 3 2" xfId="580"/>
    <cellStyle name="Название 3 2 2" xfId="581"/>
    <cellStyle name="Название 3 3" xfId="582"/>
    <cellStyle name="Название 3 3 2" xfId="583"/>
    <cellStyle name="Название 3 4" xfId="584"/>
    <cellStyle name="Название 3 4 2" xfId="585"/>
    <cellStyle name="Название 3 5" xfId="586"/>
    <cellStyle name="Название 3 5 2" xfId="587"/>
    <cellStyle name="Название 3 6" xfId="588"/>
    <cellStyle name="Название 4" xfId="589"/>
    <cellStyle name="Название 4 2" xfId="590"/>
    <cellStyle name="Название 4 2 2" xfId="591"/>
    <cellStyle name="Название 4 3" xfId="592"/>
    <cellStyle name="Название 4 3 2" xfId="593"/>
    <cellStyle name="Название 4 4" xfId="594"/>
    <cellStyle name="Нейтральный 2" xfId="595"/>
    <cellStyle name="Нейтральный 2 2" xfId="596"/>
    <cellStyle name="Нейтральный 2 3" xfId="597"/>
    <cellStyle name="Нейтральный 2 4" xfId="598"/>
    <cellStyle name="Нейтральный 2 5" xfId="599"/>
    <cellStyle name="Нейтральный 2 6" xfId="600"/>
    <cellStyle name="Нейтральный 3" xfId="601"/>
    <cellStyle name="Нейтральный 3 2" xfId="602"/>
    <cellStyle name="Нейтральный 3 3" xfId="603"/>
    <cellStyle name="Нейтральный 3 4" xfId="604"/>
    <cellStyle name="Нейтральный 3 5" xfId="605"/>
    <cellStyle name="Нейтральный 4" xfId="606"/>
    <cellStyle name="Нейтральный 4 2" xfId="607"/>
    <cellStyle name="Нейтральный 4 2 2" xfId="608"/>
    <cellStyle name="Нейтральный 4 3" xfId="609"/>
    <cellStyle name="Нейтральный 4 3 2" xfId="610"/>
    <cellStyle name="Нейтральный 4 4" xfId="611"/>
    <cellStyle name="Обычный" xfId="0" builtinId="0"/>
    <cellStyle name="Обычный 10" xfId="1"/>
    <cellStyle name="Обычный 11 2" xfId="612"/>
    <cellStyle name="Обычный 11 3" xfId="613"/>
    <cellStyle name="Обычный 12" xfId="614"/>
    <cellStyle name="Обычный 15" xfId="615"/>
    <cellStyle name="Обычный 17" xfId="616"/>
    <cellStyle name="Обычный 18" xfId="617"/>
    <cellStyle name="Обычный 19" xfId="618"/>
    <cellStyle name="Обычный 2" xfId="619"/>
    <cellStyle name="Обычный 2 2" xfId="620"/>
    <cellStyle name="Обычный 2 2 10" xfId="621"/>
    <cellStyle name="Обычный 2 2 2" xfId="622"/>
    <cellStyle name="Обычный 2 2 2 2" xfId="623"/>
    <cellStyle name="Обычный 2 2 2 3" xfId="624"/>
    <cellStyle name="Обычный 2 2 3" xfId="625"/>
    <cellStyle name="Обычный 2 2 4" xfId="626"/>
    <cellStyle name="Обычный 2 2 5" xfId="627"/>
    <cellStyle name="Обычный 2 2 6" xfId="628"/>
    <cellStyle name="Обычный 2 2 7" xfId="629"/>
    <cellStyle name="Обычный 2 2 8" xfId="630"/>
    <cellStyle name="Обычный 2 2 9" xfId="631"/>
    <cellStyle name="Обычный 2 3" xfId="632"/>
    <cellStyle name="Обычный 2 4" xfId="633"/>
    <cellStyle name="Обычный 2 5" xfId="634"/>
    <cellStyle name="Обычный 21" xfId="635"/>
    <cellStyle name="Обычный 22" xfId="636"/>
    <cellStyle name="Обычный 23" xfId="637"/>
    <cellStyle name="Обычный 24" xfId="638"/>
    <cellStyle name="Обычный 27" xfId="639"/>
    <cellStyle name="Обычный 3" xfId="640"/>
    <cellStyle name="Обычный 3 2" xfId="641"/>
    <cellStyle name="Обычный 3 3" xfId="642"/>
    <cellStyle name="Обычный 3 4" xfId="643"/>
    <cellStyle name="Обычный 30" xfId="644"/>
    <cellStyle name="Обычный 31" xfId="645"/>
    <cellStyle name="Обычный 35" xfId="646"/>
    <cellStyle name="Обычный 36" xfId="647"/>
    <cellStyle name="Обычный 38" xfId="648"/>
    <cellStyle name="Обычный 39" xfId="649"/>
    <cellStyle name="Обычный 4" xfId="650"/>
    <cellStyle name="Обычный 40" xfId="651"/>
    <cellStyle name="Обычный 41" xfId="652"/>
    <cellStyle name="Обычный 42" xfId="653"/>
    <cellStyle name="Обычный 43" xfId="654"/>
    <cellStyle name="Обычный 45" xfId="655"/>
    <cellStyle name="Обычный 5" xfId="656"/>
    <cellStyle name="Обычный 5 2" xfId="657"/>
    <cellStyle name="Обычный 6" xfId="658"/>
    <cellStyle name="Обычный 6 2" xfId="659"/>
    <cellStyle name="Обычный 6 3" xfId="660"/>
    <cellStyle name="Обычный 6 4" xfId="661"/>
    <cellStyle name="Обычный 7" xfId="2"/>
    <cellStyle name="Обычный 8" xfId="3"/>
    <cellStyle name="Обычный 9" xfId="662"/>
    <cellStyle name="Плохой 2" xfId="663"/>
    <cellStyle name="Плохой 2 2" xfId="664"/>
    <cellStyle name="Плохой 2 3" xfId="665"/>
    <cellStyle name="Плохой 2 4" xfId="666"/>
    <cellStyle name="Плохой 2 5" xfId="667"/>
    <cellStyle name="Плохой 2 6" xfId="668"/>
    <cellStyle name="Плохой 3" xfId="669"/>
    <cellStyle name="Плохой 3 2" xfId="670"/>
    <cellStyle name="Плохой 3 3" xfId="671"/>
    <cellStyle name="Плохой 3 4" xfId="672"/>
    <cellStyle name="Плохой 3 5" xfId="673"/>
    <cellStyle name="Плохой 4" xfId="674"/>
    <cellStyle name="Плохой 4 2" xfId="675"/>
    <cellStyle name="Плохой 4 2 2" xfId="676"/>
    <cellStyle name="Плохой 4 3" xfId="677"/>
    <cellStyle name="Плохой 4 3 2" xfId="678"/>
    <cellStyle name="Плохой 4 4" xfId="679"/>
    <cellStyle name="Пояснение 2" xfId="680"/>
    <cellStyle name="Пояснение 2 2" xfId="681"/>
    <cellStyle name="Пояснение 2 3" xfId="682"/>
    <cellStyle name="Пояснение 2 4" xfId="683"/>
    <cellStyle name="Пояснение 2 5" xfId="684"/>
    <cellStyle name="Пояснение 2 6" xfId="685"/>
    <cellStyle name="Пояснение 3" xfId="686"/>
    <cellStyle name="Пояснение 3 2" xfId="687"/>
    <cellStyle name="Пояснение 3 3" xfId="688"/>
    <cellStyle name="Пояснение 3 4" xfId="689"/>
    <cellStyle name="Пояснение 3 5" xfId="690"/>
    <cellStyle name="Пояснение 4" xfId="691"/>
    <cellStyle name="Пояснение 4 2" xfId="692"/>
    <cellStyle name="Пояснение 4 2 2" xfId="693"/>
    <cellStyle name="Пояснение 4 3" xfId="694"/>
    <cellStyle name="Пояснение 4 3 2" xfId="695"/>
    <cellStyle name="Пояснение 4 4" xfId="696"/>
    <cellStyle name="Примечание 2" xfId="697"/>
    <cellStyle name="Примечание 2 2" xfId="698"/>
    <cellStyle name="Примечание 2 3" xfId="699"/>
    <cellStyle name="Примечание 2 4" xfId="700"/>
    <cellStyle name="Примечание 2 5" xfId="701"/>
    <cellStyle name="Примечание 2 6" xfId="702"/>
    <cellStyle name="Примечание 3" xfId="703"/>
    <cellStyle name="Примечание 3 2" xfId="704"/>
    <cellStyle name="Примечание 3 3" xfId="705"/>
    <cellStyle name="Примечание 3 4" xfId="706"/>
    <cellStyle name="Примечание 3 5" xfId="707"/>
    <cellStyle name="Примечание 4" xfId="708"/>
    <cellStyle name="Примечание 4 2" xfId="709"/>
    <cellStyle name="Примечание 4 3" xfId="710"/>
    <cellStyle name="Связанная ячейка 2" xfId="711"/>
    <cellStyle name="Связанная ячейка 2 2" xfId="712"/>
    <cellStyle name="Связанная ячейка 2 3" xfId="713"/>
    <cellStyle name="Связанная ячейка 2 4" xfId="714"/>
    <cellStyle name="Связанная ячейка 2 5" xfId="715"/>
    <cellStyle name="Связанная ячейка 2 6" xfId="716"/>
    <cellStyle name="Связанная ячейка 3" xfId="717"/>
    <cellStyle name="Связанная ячейка 3 2" xfId="718"/>
    <cellStyle name="Связанная ячейка 3 3" xfId="719"/>
    <cellStyle name="Связанная ячейка 3 4" xfId="720"/>
    <cellStyle name="Связанная ячейка 3 5" xfId="721"/>
    <cellStyle name="Связанная ячейка 4" xfId="722"/>
    <cellStyle name="Связанная ячейка 4 2" xfId="723"/>
    <cellStyle name="Связанная ячейка 4 2 2" xfId="724"/>
    <cellStyle name="Связанная ячейка 4 3" xfId="725"/>
    <cellStyle name="Связанная ячейка 4 3 2" xfId="726"/>
    <cellStyle name="Связанная ячейка 4 4" xfId="727"/>
    <cellStyle name="Текст предупреждения 2" xfId="728"/>
    <cellStyle name="Текст предупреждения 2 2" xfId="729"/>
    <cellStyle name="Текст предупреждения 2 3" xfId="730"/>
    <cellStyle name="Текст предупреждения 2 4" xfId="731"/>
    <cellStyle name="Текст предупреждения 2 5" xfId="732"/>
    <cellStyle name="Текст предупреждения 2 6" xfId="733"/>
    <cellStyle name="Текст предупреждения 3" xfId="734"/>
    <cellStyle name="Текст предупреждения 3 2" xfId="735"/>
    <cellStyle name="Текст предупреждения 3 3" xfId="736"/>
    <cellStyle name="Текст предупреждения 3 4" xfId="737"/>
    <cellStyle name="Текст предупреждения 3 5" xfId="738"/>
    <cellStyle name="Текст предупреждения 4" xfId="739"/>
    <cellStyle name="Текст предупреждения 4 2" xfId="740"/>
    <cellStyle name="Текст предупреждения 4 2 2" xfId="741"/>
    <cellStyle name="Текст предупреждения 4 3" xfId="742"/>
    <cellStyle name="Текст предупреждения 4 3 2" xfId="743"/>
    <cellStyle name="Текст предупреждения 4 4" xfId="744"/>
    <cellStyle name="Хороший 2" xfId="745"/>
    <cellStyle name="Хороший 2 2" xfId="746"/>
    <cellStyle name="Хороший 2 3" xfId="747"/>
    <cellStyle name="Хороший 2 4" xfId="748"/>
    <cellStyle name="Хороший 2 5" xfId="749"/>
    <cellStyle name="Хороший 2 6" xfId="750"/>
    <cellStyle name="Хороший 3" xfId="751"/>
    <cellStyle name="Хороший 3 2" xfId="752"/>
    <cellStyle name="Хороший 3 3" xfId="753"/>
    <cellStyle name="Хороший 3 4" xfId="754"/>
    <cellStyle name="Хороший 3 5" xfId="755"/>
    <cellStyle name="Хороший 4" xfId="756"/>
    <cellStyle name="Хороший 4 2" xfId="757"/>
    <cellStyle name="Хороший 4 2 2" xfId="758"/>
    <cellStyle name="Хороший 4 3" xfId="759"/>
    <cellStyle name="Хороший 4 3 2" xfId="760"/>
    <cellStyle name="Хороший 4 4" xfId="76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2;&#1086;&#1089;&#1089;&#1090;&#1072;&#1085;&#1086;&#1074;&#1083;&#1077;&#1085;&#1085;&#1072;&#1103;_&#1074;&#1085;&#1077;&#1096;&#1085;&#1103;&#1103;_&#1089;&#1089;&#1099;&#1083;&#1082;&#1072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додатково"/>
      <sheetName val="Лист1"/>
    </sheetNames>
    <sheetDataSet>
      <sheetData sheetId="0" refreshError="1"/>
      <sheetData sheetId="1" refreshError="1">
        <row r="5">
          <cell r="G5">
            <v>6</v>
          </cell>
        </row>
        <row r="6">
          <cell r="G6">
            <v>2.2999999999999998</v>
          </cell>
        </row>
        <row r="11">
          <cell r="G11">
            <v>6</v>
          </cell>
        </row>
        <row r="13">
          <cell r="E13">
            <v>15.548</v>
          </cell>
        </row>
      </sheetData>
      <sheetData sheetId="2" refreshError="1">
        <row r="19">
          <cell r="M19">
            <v>16.0992</v>
          </cell>
        </row>
        <row r="22">
          <cell r="M22">
            <v>10.4665</v>
          </cell>
        </row>
        <row r="27">
          <cell r="M27">
            <v>3.7534000000000001</v>
          </cell>
        </row>
        <row r="28">
          <cell r="M28">
            <v>7.7454999999999998</v>
          </cell>
        </row>
        <row r="29">
          <cell r="M29">
            <v>12.9331</v>
          </cell>
        </row>
        <row r="30">
          <cell r="M30">
            <v>10</v>
          </cell>
        </row>
        <row r="38">
          <cell r="I38">
            <v>6</v>
          </cell>
        </row>
        <row r="40">
          <cell r="I40">
            <v>5.18</v>
          </cell>
        </row>
        <row r="57">
          <cell r="I57">
            <v>1.6137999999999999</v>
          </cell>
        </row>
        <row r="58">
          <cell r="I58">
            <v>6.6245000000000003</v>
          </cell>
        </row>
        <row r="64">
          <cell r="M64">
            <v>12.3375</v>
          </cell>
        </row>
        <row r="65">
          <cell r="M65">
            <v>1.4464999999999999</v>
          </cell>
        </row>
        <row r="66">
          <cell r="M66">
            <v>9.98</v>
          </cell>
        </row>
        <row r="67">
          <cell r="M67">
            <v>4.7770000000000001</v>
          </cell>
        </row>
        <row r="68">
          <cell r="M68">
            <v>4.3433000000000002</v>
          </cell>
        </row>
        <row r="71">
          <cell r="I71">
            <v>1.9664999999999999</v>
          </cell>
        </row>
        <row r="72">
          <cell r="I72">
            <v>14.74</v>
          </cell>
        </row>
        <row r="73">
          <cell r="M73">
            <v>1.423</v>
          </cell>
        </row>
        <row r="74">
          <cell r="M74">
            <v>5.9</v>
          </cell>
        </row>
        <row r="75">
          <cell r="M75">
            <v>3.3</v>
          </cell>
        </row>
        <row r="76">
          <cell r="M76">
            <v>1</v>
          </cell>
        </row>
        <row r="77">
          <cell r="M77">
            <v>17.129200000000001</v>
          </cell>
        </row>
        <row r="78">
          <cell r="M78">
            <v>5.2</v>
          </cell>
        </row>
        <row r="79">
          <cell r="M79">
            <v>0.3</v>
          </cell>
        </row>
        <row r="83">
          <cell r="M83">
            <v>15.1372</v>
          </cell>
        </row>
        <row r="84">
          <cell r="M84">
            <v>7.8232999999999997</v>
          </cell>
        </row>
        <row r="85">
          <cell r="M85">
            <v>5.7103000000000002</v>
          </cell>
        </row>
        <row r="95">
          <cell r="I95">
            <v>4.7450000000000001</v>
          </cell>
        </row>
        <row r="98">
          <cell r="I98">
            <v>9.5350000000000001</v>
          </cell>
        </row>
        <row r="145">
          <cell r="M145">
            <v>22.6</v>
          </cell>
        </row>
        <row r="146">
          <cell r="M146">
            <v>3</v>
          </cell>
        </row>
        <row r="147">
          <cell r="M147">
            <v>42.8</v>
          </cell>
        </row>
        <row r="148">
          <cell r="M148">
            <v>3.7604000000000002</v>
          </cell>
        </row>
        <row r="149">
          <cell r="M149">
            <v>10.9169</v>
          </cell>
        </row>
        <row r="150">
          <cell r="M150">
            <v>26.7</v>
          </cell>
        </row>
        <row r="151">
          <cell r="M151">
            <v>59.858499999999999</v>
          </cell>
        </row>
        <row r="152">
          <cell r="M152">
            <v>10.576599999999999</v>
          </cell>
        </row>
        <row r="153">
          <cell r="M153">
            <v>9.0724999999999998</v>
          </cell>
        </row>
        <row r="154">
          <cell r="M154">
            <v>3.0375999999999999</v>
          </cell>
        </row>
        <row r="172">
          <cell r="I172">
            <v>27.711099999999998</v>
          </cell>
        </row>
        <row r="205">
          <cell r="I205">
            <v>2.2000000000000002</v>
          </cell>
        </row>
        <row r="207">
          <cell r="I207">
            <v>1.7</v>
          </cell>
        </row>
        <row r="233">
          <cell r="M233">
            <v>17.1648</v>
          </cell>
        </row>
        <row r="234">
          <cell r="M234">
            <v>7.7115</v>
          </cell>
        </row>
        <row r="235">
          <cell r="M235">
            <v>4.6782000000000004</v>
          </cell>
        </row>
        <row r="236">
          <cell r="M236">
            <v>2.8106</v>
          </cell>
        </row>
        <row r="237">
          <cell r="M237">
            <v>5.3986999999999998</v>
          </cell>
        </row>
        <row r="238">
          <cell r="M238">
            <v>2.0030000000000001</v>
          </cell>
        </row>
        <row r="239">
          <cell r="M239">
            <v>14.6358</v>
          </cell>
        </row>
        <row r="245">
          <cell r="M245">
            <v>22.23</v>
          </cell>
        </row>
        <row r="246">
          <cell r="M246">
            <v>35.979999999999997</v>
          </cell>
        </row>
        <row r="247">
          <cell r="M247">
            <v>12.64</v>
          </cell>
        </row>
        <row r="248">
          <cell r="M248">
            <v>14.37</v>
          </cell>
        </row>
        <row r="257">
          <cell r="M257">
            <v>17.170000000000002</v>
          </cell>
        </row>
        <row r="258">
          <cell r="M258">
            <v>11</v>
          </cell>
        </row>
        <row r="259">
          <cell r="M259">
            <v>15.37</v>
          </cell>
        </row>
        <row r="263">
          <cell r="M263">
            <v>29.69</v>
          </cell>
        </row>
        <row r="264">
          <cell r="M264">
            <v>10.47</v>
          </cell>
        </row>
        <row r="265">
          <cell r="M265">
            <v>1.46</v>
          </cell>
        </row>
        <row r="266">
          <cell r="M266">
            <v>8.7799999999999994</v>
          </cell>
        </row>
        <row r="267">
          <cell r="M267">
            <v>3.38</v>
          </cell>
        </row>
        <row r="268">
          <cell r="M268">
            <v>1.36</v>
          </cell>
        </row>
        <row r="269">
          <cell r="M269">
            <v>7.02</v>
          </cell>
        </row>
        <row r="270">
          <cell r="M270">
            <v>5.87</v>
          </cell>
        </row>
        <row r="271">
          <cell r="M271">
            <v>20.440000000000001</v>
          </cell>
        </row>
        <row r="272">
          <cell r="M272">
            <v>9.23</v>
          </cell>
        </row>
        <row r="273">
          <cell r="M273">
            <v>10.27</v>
          </cell>
        </row>
        <row r="274">
          <cell r="M274">
            <v>10.28</v>
          </cell>
        </row>
        <row r="275">
          <cell r="M275">
            <v>9.68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9"/>
  <sheetViews>
    <sheetView tabSelected="1" view="pageBreakPreview" topLeftCell="A265" zoomScale="80" zoomScaleNormal="100" zoomScaleSheetLayoutView="80" workbookViewId="0">
      <selection activeCell="E202" sqref="E202"/>
    </sheetView>
  </sheetViews>
  <sheetFormatPr defaultRowHeight="12.75" x14ac:dyDescent="0.2"/>
  <cols>
    <col min="1" max="1" width="27.42578125" customWidth="1"/>
    <col min="2" max="2" width="11.7109375" customWidth="1"/>
    <col min="3" max="3" width="19.85546875" customWidth="1"/>
    <col min="4" max="4" width="10.5703125" customWidth="1"/>
    <col min="5" max="5" width="15.85546875" customWidth="1"/>
    <col min="6" max="6" width="9.85546875" customWidth="1"/>
    <col min="7" max="7" width="16.85546875" customWidth="1"/>
  </cols>
  <sheetData>
    <row r="1" spans="1:7" ht="75.95" customHeight="1" x14ac:dyDescent="0.2">
      <c r="A1" s="1"/>
      <c r="B1" s="2"/>
      <c r="C1" s="3"/>
      <c r="D1" s="53" t="s">
        <v>0</v>
      </c>
      <c r="E1" s="53"/>
      <c r="F1" s="53"/>
      <c r="G1" s="53"/>
    </row>
    <row r="2" spans="1:7" ht="18.75" x14ac:dyDescent="0.3">
      <c r="A2" s="1"/>
      <c r="B2" s="2"/>
      <c r="C2" s="3"/>
      <c r="D2" s="2"/>
      <c r="E2" s="3"/>
      <c r="F2" s="4"/>
      <c r="G2" s="5"/>
    </row>
    <row r="3" spans="1:7" ht="115.5" customHeight="1" x14ac:dyDescent="0.2">
      <c r="A3" s="54" t="s">
        <v>1</v>
      </c>
      <c r="B3" s="54"/>
      <c r="C3" s="54"/>
      <c r="D3" s="54"/>
      <c r="E3" s="54"/>
      <c r="F3" s="54"/>
      <c r="G3" s="54"/>
    </row>
    <row r="4" spans="1:7" ht="87.95" customHeight="1" x14ac:dyDescent="0.2">
      <c r="A4" s="55" t="s">
        <v>2</v>
      </c>
      <c r="B4" s="56" t="s">
        <v>3</v>
      </c>
      <c r="C4" s="57" t="s">
        <v>4</v>
      </c>
      <c r="D4" s="58" t="s">
        <v>5</v>
      </c>
      <c r="E4" s="58"/>
      <c r="F4" s="58" t="s">
        <v>6</v>
      </c>
      <c r="G4" s="58"/>
    </row>
    <row r="5" spans="1:7" ht="56.25" x14ac:dyDescent="0.2">
      <c r="A5" s="55"/>
      <c r="B5" s="56"/>
      <c r="C5" s="57"/>
      <c r="D5" s="6" t="s">
        <v>7</v>
      </c>
      <c r="E5" s="7" t="s">
        <v>8</v>
      </c>
      <c r="F5" s="6" t="s">
        <v>7</v>
      </c>
      <c r="G5" s="7" t="s">
        <v>8</v>
      </c>
    </row>
    <row r="6" spans="1:7" x14ac:dyDescent="0.2">
      <c r="A6" s="8">
        <v>1</v>
      </c>
      <c r="B6" s="9">
        <v>2</v>
      </c>
      <c r="C6" s="9">
        <v>3</v>
      </c>
      <c r="D6" s="9">
        <v>4</v>
      </c>
      <c r="E6" s="9">
        <v>5</v>
      </c>
      <c r="F6" s="10">
        <v>6</v>
      </c>
      <c r="G6" s="10">
        <v>7</v>
      </c>
    </row>
    <row r="7" spans="1:7" ht="18.75" x14ac:dyDescent="0.2">
      <c r="A7" s="59" t="s">
        <v>9</v>
      </c>
      <c r="B7" s="59"/>
      <c r="C7" s="59"/>
      <c r="D7" s="59"/>
      <c r="E7" s="59"/>
      <c r="F7" s="59"/>
      <c r="G7" s="59"/>
    </row>
    <row r="8" spans="1:7" ht="18.75" x14ac:dyDescent="0.3">
      <c r="A8" s="11" t="s">
        <v>10</v>
      </c>
      <c r="B8" s="12">
        <f t="shared" ref="B8:C23" si="0">D8+F8</f>
        <v>4</v>
      </c>
      <c r="C8" s="13">
        <f t="shared" si="0"/>
        <v>62.917200000000001</v>
      </c>
      <c r="D8" s="12"/>
      <c r="E8" s="13"/>
      <c r="F8" s="14">
        <v>4</v>
      </c>
      <c r="G8" s="15">
        <f>16.1154+19.1254+27.6764</f>
        <v>62.917200000000001</v>
      </c>
    </row>
    <row r="9" spans="1:7" ht="18.75" x14ac:dyDescent="0.3">
      <c r="A9" s="11" t="s">
        <v>11</v>
      </c>
      <c r="B9" s="12">
        <f t="shared" si="0"/>
        <v>1</v>
      </c>
      <c r="C9" s="13">
        <f t="shared" si="0"/>
        <v>13</v>
      </c>
      <c r="D9" s="12">
        <v>1</v>
      </c>
      <c r="E9" s="13">
        <v>13</v>
      </c>
      <c r="F9" s="14"/>
      <c r="G9" s="15"/>
    </row>
    <row r="10" spans="1:7" ht="18.75" x14ac:dyDescent="0.3">
      <c r="A10" s="11" t="s">
        <v>12</v>
      </c>
      <c r="B10" s="12">
        <f t="shared" si="0"/>
        <v>2</v>
      </c>
      <c r="C10" s="13">
        <f t="shared" si="0"/>
        <v>22.5732</v>
      </c>
      <c r="D10" s="12"/>
      <c r="E10" s="13"/>
      <c r="F10" s="14">
        <v>2</v>
      </c>
      <c r="G10" s="15">
        <f>20.4438+2.1294</f>
        <v>22.5732</v>
      </c>
    </row>
    <row r="11" spans="1:7" ht="18.75" x14ac:dyDescent="0.3">
      <c r="A11" s="11" t="s">
        <v>13</v>
      </c>
      <c r="B11" s="12">
        <f t="shared" si="0"/>
        <v>1</v>
      </c>
      <c r="C11" s="13">
        <f t="shared" si="0"/>
        <v>45.6982</v>
      </c>
      <c r="D11" s="12"/>
      <c r="E11" s="13"/>
      <c r="F11" s="14">
        <v>1</v>
      </c>
      <c r="G11" s="15">
        <v>45.6982</v>
      </c>
    </row>
    <row r="12" spans="1:7" ht="18.75" x14ac:dyDescent="0.3">
      <c r="A12" s="11" t="s">
        <v>14</v>
      </c>
      <c r="B12" s="12">
        <f t="shared" si="0"/>
        <v>1</v>
      </c>
      <c r="C12" s="13">
        <f t="shared" si="0"/>
        <v>4.6517999999999997</v>
      </c>
      <c r="D12" s="12"/>
      <c r="E12" s="13"/>
      <c r="F12" s="14">
        <v>1</v>
      </c>
      <c r="G12" s="15">
        <v>4.6517999999999997</v>
      </c>
    </row>
    <row r="13" spans="1:7" ht="18.75" x14ac:dyDescent="0.3">
      <c r="A13" s="11" t="s">
        <v>15</v>
      </c>
      <c r="B13" s="12">
        <f t="shared" si="0"/>
        <v>2</v>
      </c>
      <c r="C13" s="13">
        <f t="shared" si="0"/>
        <v>10.406599999999999</v>
      </c>
      <c r="D13" s="12">
        <v>2</v>
      </c>
      <c r="E13" s="13">
        <v>10.406599999999999</v>
      </c>
      <c r="F13" s="14"/>
      <c r="G13" s="15"/>
    </row>
    <row r="14" spans="1:7" ht="18.75" x14ac:dyDescent="0.3">
      <c r="A14" s="11" t="s">
        <v>16</v>
      </c>
      <c r="B14" s="12">
        <f t="shared" si="0"/>
        <v>5</v>
      </c>
      <c r="C14" s="13">
        <f t="shared" si="0"/>
        <v>27.977899999999998</v>
      </c>
      <c r="D14" s="12"/>
      <c r="E14" s="13"/>
      <c r="F14" s="14">
        <v>5</v>
      </c>
      <c r="G14" s="15">
        <f>21.6345+2.8319+3.5115</f>
        <v>27.977899999999998</v>
      </c>
    </row>
    <row r="15" spans="1:7" ht="18.75" x14ac:dyDescent="0.3">
      <c r="A15" s="11" t="s">
        <v>17</v>
      </c>
      <c r="B15" s="12">
        <f t="shared" si="0"/>
        <v>1</v>
      </c>
      <c r="C15" s="13">
        <f t="shared" si="0"/>
        <v>30.5367</v>
      </c>
      <c r="D15" s="12"/>
      <c r="E15" s="13"/>
      <c r="F15" s="14">
        <v>1</v>
      </c>
      <c r="G15" s="15">
        <v>30.5367</v>
      </c>
    </row>
    <row r="16" spans="1:7" ht="18.75" x14ac:dyDescent="0.3">
      <c r="A16" s="11" t="s">
        <v>18</v>
      </c>
      <c r="B16" s="12">
        <f t="shared" si="0"/>
        <v>3</v>
      </c>
      <c r="C16" s="13">
        <f t="shared" si="0"/>
        <v>17.6755</v>
      </c>
      <c r="D16" s="12"/>
      <c r="E16" s="13"/>
      <c r="F16" s="14">
        <v>3</v>
      </c>
      <c r="G16" s="15">
        <f>7.538+10.1375</f>
        <v>17.6755</v>
      </c>
    </row>
    <row r="17" spans="1:7" ht="18.75" x14ac:dyDescent="0.3">
      <c r="A17" s="11" t="s">
        <v>19</v>
      </c>
      <c r="B17" s="12">
        <f t="shared" si="0"/>
        <v>1</v>
      </c>
      <c r="C17" s="13">
        <f t="shared" si="0"/>
        <v>18.151299999999999</v>
      </c>
      <c r="D17" s="12"/>
      <c r="E17" s="13"/>
      <c r="F17" s="14">
        <v>1</v>
      </c>
      <c r="G17" s="15">
        <v>18.151299999999999</v>
      </c>
    </row>
    <row r="18" spans="1:7" ht="18.75" x14ac:dyDescent="0.3">
      <c r="A18" s="11" t="s">
        <v>20</v>
      </c>
      <c r="B18" s="12">
        <f t="shared" si="0"/>
        <v>2</v>
      </c>
      <c r="C18" s="13">
        <f t="shared" si="0"/>
        <v>3.5</v>
      </c>
      <c r="D18" s="12"/>
      <c r="E18" s="13"/>
      <c r="F18" s="14">
        <v>2</v>
      </c>
      <c r="G18" s="15">
        <f>2+1.5</f>
        <v>3.5</v>
      </c>
    </row>
    <row r="19" spans="1:7" ht="18.75" x14ac:dyDescent="0.3">
      <c r="A19" s="11" t="s">
        <v>21</v>
      </c>
      <c r="B19" s="12">
        <f t="shared" si="0"/>
        <v>2</v>
      </c>
      <c r="C19" s="13">
        <f t="shared" si="0"/>
        <v>21.716200000000001</v>
      </c>
      <c r="D19" s="12"/>
      <c r="E19" s="13"/>
      <c r="F19" s="14">
        <v>2</v>
      </c>
      <c r="G19" s="15">
        <f>15.7162+6</f>
        <v>21.716200000000001</v>
      </c>
    </row>
    <row r="20" spans="1:7" ht="18.75" x14ac:dyDescent="0.3">
      <c r="A20" s="11" t="s">
        <v>22</v>
      </c>
      <c r="B20" s="12">
        <f t="shared" si="0"/>
        <v>2</v>
      </c>
      <c r="C20" s="13">
        <f t="shared" si="0"/>
        <v>14.487500000000001</v>
      </c>
      <c r="D20" s="12"/>
      <c r="E20" s="13"/>
      <c r="F20" s="14">
        <v>2</v>
      </c>
      <c r="G20" s="15">
        <v>14.487500000000001</v>
      </c>
    </row>
    <row r="21" spans="1:7" ht="18.75" x14ac:dyDescent="0.3">
      <c r="A21" s="11" t="s">
        <v>23</v>
      </c>
      <c r="B21" s="12">
        <f t="shared" si="0"/>
        <v>1</v>
      </c>
      <c r="C21" s="13">
        <f t="shared" si="0"/>
        <v>4</v>
      </c>
      <c r="D21" s="12"/>
      <c r="E21" s="13"/>
      <c r="F21" s="14">
        <v>1</v>
      </c>
      <c r="G21" s="15">
        <v>4</v>
      </c>
    </row>
    <row r="22" spans="1:7" ht="18.75" x14ac:dyDescent="0.3">
      <c r="A22" s="11" t="s">
        <v>24</v>
      </c>
      <c r="B22" s="12">
        <f t="shared" si="0"/>
        <v>1</v>
      </c>
      <c r="C22" s="13">
        <f t="shared" si="0"/>
        <v>19.328399999999998</v>
      </c>
      <c r="D22" s="12"/>
      <c r="E22" s="13"/>
      <c r="F22" s="14">
        <v>1</v>
      </c>
      <c r="G22" s="15">
        <v>19.328399999999998</v>
      </c>
    </row>
    <row r="23" spans="1:7" ht="18.75" x14ac:dyDescent="0.3">
      <c r="A23" s="11" t="s">
        <v>25</v>
      </c>
      <c r="B23" s="12">
        <f t="shared" si="0"/>
        <v>5</v>
      </c>
      <c r="C23" s="13">
        <f t="shared" si="0"/>
        <v>82.059299999999993</v>
      </c>
      <c r="D23" s="12"/>
      <c r="E23" s="13"/>
      <c r="F23" s="14">
        <v>5</v>
      </c>
      <c r="G23" s="15">
        <f>39.8+5.6345+18.3124+18.3124</f>
        <v>82.059299999999993</v>
      </c>
    </row>
    <row r="24" spans="1:7" ht="18.75" x14ac:dyDescent="0.2">
      <c r="A24" s="16" t="s">
        <v>26</v>
      </c>
      <c r="B24" s="17">
        <f>SUM(B8:B23)</f>
        <v>34</v>
      </c>
      <c r="C24" s="18">
        <f>SUM(C8:C23)</f>
        <v>398.6798</v>
      </c>
      <c r="D24" s="17">
        <f>SUM(D8:D22)</f>
        <v>3</v>
      </c>
      <c r="E24" s="18">
        <f>SUM(E8:E22)</f>
        <v>23.406599999999997</v>
      </c>
      <c r="F24" s="17">
        <f>SUM(F8:F23)</f>
        <v>31</v>
      </c>
      <c r="G24" s="18">
        <f>SUM(G8:G23)</f>
        <v>375.27320000000003</v>
      </c>
    </row>
    <row r="25" spans="1:7" s="19" customFormat="1" ht="18.75" x14ac:dyDescent="0.2">
      <c r="A25" s="60" t="s">
        <v>27</v>
      </c>
      <c r="B25" s="60"/>
      <c r="C25" s="60"/>
      <c r="D25" s="60"/>
      <c r="E25" s="60"/>
      <c r="F25" s="60"/>
      <c r="G25" s="60"/>
    </row>
    <row r="26" spans="1:7" s="19" customFormat="1" ht="18.75" x14ac:dyDescent="0.2">
      <c r="A26" s="11" t="s">
        <v>28</v>
      </c>
      <c r="B26" s="12">
        <f>D26+F26</f>
        <v>3</v>
      </c>
      <c r="C26" s="13">
        <f>E26+G26</f>
        <v>7.9122999999999992</v>
      </c>
      <c r="D26" s="12">
        <v>3</v>
      </c>
      <c r="E26" s="13">
        <f>8.8763+0.1-0.864-0.2</f>
        <v>7.9122999999999992</v>
      </c>
      <c r="F26" s="12"/>
      <c r="G26" s="13"/>
    </row>
    <row r="27" spans="1:7" s="19" customFormat="1" ht="37.5" x14ac:dyDescent="0.2">
      <c r="A27" s="11" t="s">
        <v>29</v>
      </c>
      <c r="B27" s="12">
        <f t="shared" ref="B27:C46" si="1">D27+F27</f>
        <v>3</v>
      </c>
      <c r="C27" s="13">
        <f t="shared" si="1"/>
        <v>71.8506</v>
      </c>
      <c r="D27" s="12">
        <v>1</v>
      </c>
      <c r="E27" s="13">
        <v>5.9424000000000001</v>
      </c>
      <c r="F27" s="12">
        <v>2</v>
      </c>
      <c r="G27" s="13">
        <v>65.908199999999994</v>
      </c>
    </row>
    <row r="28" spans="1:7" s="19" customFormat="1" ht="18.75" x14ac:dyDescent="0.2">
      <c r="A28" s="11" t="s">
        <v>30</v>
      </c>
      <c r="B28" s="12">
        <f t="shared" si="1"/>
        <v>2</v>
      </c>
      <c r="C28" s="13">
        <f t="shared" si="1"/>
        <v>15</v>
      </c>
      <c r="D28" s="12"/>
      <c r="E28" s="13"/>
      <c r="F28" s="12">
        <v>2</v>
      </c>
      <c r="G28" s="13">
        <v>15</v>
      </c>
    </row>
    <row r="29" spans="1:7" s="19" customFormat="1" ht="18.75" x14ac:dyDescent="0.2">
      <c r="A29" s="11" t="s">
        <v>31</v>
      </c>
      <c r="B29" s="12">
        <f t="shared" si="1"/>
        <v>1</v>
      </c>
      <c r="C29" s="13">
        <f t="shared" si="1"/>
        <v>10</v>
      </c>
      <c r="D29" s="12"/>
      <c r="E29" s="13"/>
      <c r="F29" s="12">
        <v>1</v>
      </c>
      <c r="G29" s="13">
        <v>10</v>
      </c>
    </row>
    <row r="30" spans="1:7" s="19" customFormat="1" ht="18.75" x14ac:dyDescent="0.2">
      <c r="A30" s="11" t="s">
        <v>32</v>
      </c>
      <c r="B30" s="12">
        <f t="shared" si="1"/>
        <v>1</v>
      </c>
      <c r="C30" s="13">
        <f t="shared" si="1"/>
        <v>10</v>
      </c>
      <c r="D30" s="12"/>
      <c r="E30" s="13"/>
      <c r="F30" s="12">
        <v>1</v>
      </c>
      <c r="G30" s="13">
        <v>10</v>
      </c>
    </row>
    <row r="31" spans="1:7" s="19" customFormat="1" ht="18.75" x14ac:dyDescent="0.2">
      <c r="A31" s="11" t="s">
        <v>33</v>
      </c>
      <c r="B31" s="12">
        <f t="shared" si="1"/>
        <v>1</v>
      </c>
      <c r="C31" s="13">
        <f t="shared" si="1"/>
        <v>4</v>
      </c>
      <c r="D31" s="12"/>
      <c r="E31" s="13"/>
      <c r="F31" s="12">
        <v>1</v>
      </c>
      <c r="G31" s="13">
        <v>4</v>
      </c>
    </row>
    <row r="32" spans="1:7" s="19" customFormat="1" ht="18.75" x14ac:dyDescent="0.2">
      <c r="A32" s="11" t="s">
        <v>34</v>
      </c>
      <c r="B32" s="12">
        <f t="shared" si="1"/>
        <v>1</v>
      </c>
      <c r="C32" s="13">
        <f t="shared" si="1"/>
        <v>5</v>
      </c>
      <c r="D32" s="12"/>
      <c r="E32" s="13"/>
      <c r="F32" s="12">
        <v>1</v>
      </c>
      <c r="G32" s="13">
        <v>5</v>
      </c>
    </row>
    <row r="33" spans="1:7" s="19" customFormat="1" ht="18.75" x14ac:dyDescent="0.2">
      <c r="A33" s="11" t="s">
        <v>35</v>
      </c>
      <c r="B33" s="12">
        <f t="shared" si="1"/>
        <v>3</v>
      </c>
      <c r="C33" s="13">
        <f t="shared" si="1"/>
        <v>13.838800000000001</v>
      </c>
      <c r="D33" s="12"/>
      <c r="E33" s="13"/>
      <c r="F33" s="12">
        <v>3</v>
      </c>
      <c r="G33" s="13">
        <v>13.838800000000001</v>
      </c>
    </row>
    <row r="34" spans="1:7" ht="18.75" x14ac:dyDescent="0.2">
      <c r="A34" s="11" t="s">
        <v>36</v>
      </c>
      <c r="B34" s="12">
        <f t="shared" si="1"/>
        <v>1</v>
      </c>
      <c r="C34" s="13">
        <f t="shared" si="1"/>
        <v>4.5</v>
      </c>
      <c r="D34" s="12"/>
      <c r="E34" s="13"/>
      <c r="F34" s="12">
        <v>1</v>
      </c>
      <c r="G34" s="13">
        <v>4.5</v>
      </c>
    </row>
    <row r="35" spans="1:7" ht="18.75" x14ac:dyDescent="0.2">
      <c r="A35" s="11" t="s">
        <v>37</v>
      </c>
      <c r="B35" s="12">
        <f t="shared" si="1"/>
        <v>1</v>
      </c>
      <c r="C35" s="13">
        <f t="shared" si="1"/>
        <v>4</v>
      </c>
      <c r="D35" s="12"/>
      <c r="E35" s="13"/>
      <c r="F35" s="12">
        <v>1</v>
      </c>
      <c r="G35" s="13">
        <v>4</v>
      </c>
    </row>
    <row r="36" spans="1:7" ht="18.75" x14ac:dyDescent="0.2">
      <c r="A36" s="11" t="s">
        <v>38</v>
      </c>
      <c r="B36" s="12">
        <f t="shared" si="1"/>
        <v>4</v>
      </c>
      <c r="C36" s="13">
        <f t="shared" si="1"/>
        <v>23.691600000000001</v>
      </c>
      <c r="D36" s="12"/>
      <c r="E36" s="13"/>
      <c r="F36" s="12">
        <v>4</v>
      </c>
      <c r="G36" s="13">
        <f>21.9626-15.4396+17.1686</f>
        <v>23.691600000000001</v>
      </c>
    </row>
    <row r="37" spans="1:7" ht="18.75" x14ac:dyDescent="0.2">
      <c r="A37" s="11" t="s">
        <v>39</v>
      </c>
      <c r="B37" s="12">
        <f t="shared" si="1"/>
        <v>2</v>
      </c>
      <c r="C37" s="13">
        <f t="shared" si="1"/>
        <v>26.5657</v>
      </c>
      <c r="D37" s="12"/>
      <c r="E37" s="13"/>
      <c r="F37" s="12">
        <v>2</v>
      </c>
      <c r="G37" s="13">
        <f>[1]Лист1!M19+[1]Лист1!M22</f>
        <v>26.5657</v>
      </c>
    </row>
    <row r="38" spans="1:7" ht="18.75" x14ac:dyDescent="0.2">
      <c r="A38" s="11" t="s">
        <v>40</v>
      </c>
      <c r="B38" s="12">
        <f t="shared" si="1"/>
        <v>1</v>
      </c>
      <c r="C38" s="13">
        <f t="shared" si="1"/>
        <v>36.5426</v>
      </c>
      <c r="D38" s="12"/>
      <c r="E38" s="13"/>
      <c r="F38" s="12">
        <v>1</v>
      </c>
      <c r="G38" s="13">
        <v>36.5426</v>
      </c>
    </row>
    <row r="39" spans="1:7" ht="18.75" x14ac:dyDescent="0.2">
      <c r="A39" s="11" t="s">
        <v>41</v>
      </c>
      <c r="B39" s="12">
        <f t="shared" si="1"/>
        <v>2</v>
      </c>
      <c r="C39" s="13">
        <f t="shared" si="1"/>
        <v>24.091000000000001</v>
      </c>
      <c r="D39" s="12"/>
      <c r="E39" s="13"/>
      <c r="F39" s="12">
        <v>2</v>
      </c>
      <c r="G39" s="13">
        <f>18.091+6</f>
        <v>24.091000000000001</v>
      </c>
    </row>
    <row r="40" spans="1:7" ht="18.75" x14ac:dyDescent="0.2">
      <c r="A40" s="11" t="s">
        <v>42</v>
      </c>
      <c r="B40" s="12">
        <f t="shared" si="1"/>
        <v>1</v>
      </c>
      <c r="C40" s="13">
        <f t="shared" si="1"/>
        <v>5.5019999999999998</v>
      </c>
      <c r="D40" s="12"/>
      <c r="E40" s="13"/>
      <c r="F40" s="12">
        <v>1</v>
      </c>
      <c r="G40" s="13">
        <v>5.5019999999999998</v>
      </c>
    </row>
    <row r="41" spans="1:7" ht="18.75" x14ac:dyDescent="0.2">
      <c r="A41" s="11" t="s">
        <v>43</v>
      </c>
      <c r="B41" s="12">
        <f t="shared" si="1"/>
        <v>1</v>
      </c>
      <c r="C41" s="13">
        <f t="shared" si="1"/>
        <v>5.5686</v>
      </c>
      <c r="D41" s="12"/>
      <c r="E41" s="13"/>
      <c r="F41" s="12">
        <v>1</v>
      </c>
      <c r="G41" s="13">
        <f>8.898+5.5686-8.898</f>
        <v>5.5686</v>
      </c>
    </row>
    <row r="42" spans="1:7" ht="18.75" x14ac:dyDescent="0.2">
      <c r="A42" s="11" t="s">
        <v>44</v>
      </c>
      <c r="B42" s="12">
        <f t="shared" si="1"/>
        <v>1</v>
      </c>
      <c r="C42" s="13">
        <f t="shared" si="1"/>
        <v>24.916599999999999</v>
      </c>
      <c r="D42" s="12"/>
      <c r="E42" s="13"/>
      <c r="F42" s="12">
        <v>1</v>
      </c>
      <c r="G42" s="13">
        <v>24.916599999999999</v>
      </c>
    </row>
    <row r="43" spans="1:7" ht="18.75" x14ac:dyDescent="0.2">
      <c r="A43" s="11" t="s">
        <v>45</v>
      </c>
      <c r="B43" s="12">
        <f t="shared" si="1"/>
        <v>2</v>
      </c>
      <c r="C43" s="13">
        <f t="shared" si="1"/>
        <v>11.498899999999999</v>
      </c>
      <c r="D43" s="12"/>
      <c r="E43" s="13"/>
      <c r="F43" s="12">
        <v>2</v>
      </c>
      <c r="G43" s="13">
        <f>[1]Лист1!M27+[1]Лист1!M28</f>
        <v>11.498899999999999</v>
      </c>
    </row>
    <row r="44" spans="1:7" ht="18.75" x14ac:dyDescent="0.2">
      <c r="A44" s="11" t="s">
        <v>46</v>
      </c>
      <c r="B44" s="12">
        <f t="shared" si="1"/>
        <v>1</v>
      </c>
      <c r="C44" s="13">
        <f t="shared" si="1"/>
        <v>12.9331</v>
      </c>
      <c r="D44" s="12"/>
      <c r="E44" s="13"/>
      <c r="F44" s="12">
        <v>1</v>
      </c>
      <c r="G44" s="13">
        <f>[1]Лист1!M29</f>
        <v>12.9331</v>
      </c>
    </row>
    <row r="45" spans="1:7" ht="18.75" x14ac:dyDescent="0.2">
      <c r="A45" s="11" t="s">
        <v>47</v>
      </c>
      <c r="B45" s="12">
        <f t="shared" si="1"/>
        <v>1</v>
      </c>
      <c r="C45" s="13">
        <f t="shared" si="1"/>
        <v>10</v>
      </c>
      <c r="D45" s="12"/>
      <c r="E45" s="13"/>
      <c r="F45" s="12">
        <v>1</v>
      </c>
      <c r="G45" s="13">
        <f>[1]Лист1!M30</f>
        <v>10</v>
      </c>
    </row>
    <row r="46" spans="1:7" ht="17.45" customHeight="1" x14ac:dyDescent="0.2">
      <c r="A46" s="11" t="s">
        <v>48</v>
      </c>
      <c r="B46" s="12">
        <f t="shared" si="1"/>
        <v>1</v>
      </c>
      <c r="C46" s="13">
        <f t="shared" si="1"/>
        <v>9.9623000000000008</v>
      </c>
      <c r="D46" s="12">
        <v>1</v>
      </c>
      <c r="E46" s="13">
        <v>9.9623000000000008</v>
      </c>
      <c r="F46" s="12"/>
      <c r="G46" s="13"/>
    </row>
    <row r="47" spans="1:7" s="19" customFormat="1" ht="18.75" x14ac:dyDescent="0.2">
      <c r="A47" s="16" t="s">
        <v>26</v>
      </c>
      <c r="B47" s="17">
        <f t="shared" ref="B47:G47" si="2">SUM(B26:B46)</f>
        <v>34</v>
      </c>
      <c r="C47" s="18">
        <f t="shared" si="2"/>
        <v>337.37410000000006</v>
      </c>
      <c r="D47" s="17">
        <f t="shared" si="2"/>
        <v>5</v>
      </c>
      <c r="E47" s="18">
        <f t="shared" si="2"/>
        <v>23.817</v>
      </c>
      <c r="F47" s="17">
        <f t="shared" si="2"/>
        <v>29</v>
      </c>
      <c r="G47" s="18">
        <f t="shared" si="2"/>
        <v>313.55710000000005</v>
      </c>
    </row>
    <row r="48" spans="1:7" ht="18.75" x14ac:dyDescent="0.2">
      <c r="A48" s="60" t="s">
        <v>49</v>
      </c>
      <c r="B48" s="60"/>
      <c r="C48" s="60"/>
      <c r="D48" s="60"/>
      <c r="E48" s="60"/>
      <c r="F48" s="60"/>
      <c r="G48" s="60"/>
    </row>
    <row r="49" spans="1:7" s="19" customFormat="1" ht="18.75" x14ac:dyDescent="0.2">
      <c r="A49" s="11" t="s">
        <v>50</v>
      </c>
      <c r="B49" s="12">
        <f t="shared" ref="B49:C64" si="3">D49+F49</f>
        <v>3</v>
      </c>
      <c r="C49" s="13">
        <f t="shared" si="3"/>
        <v>15.07</v>
      </c>
      <c r="D49" s="12"/>
      <c r="E49" s="13"/>
      <c r="F49" s="12">
        <v>3</v>
      </c>
      <c r="G49" s="13">
        <f>15.07</f>
        <v>15.07</v>
      </c>
    </row>
    <row r="50" spans="1:7" s="19" customFormat="1" ht="18.75" x14ac:dyDescent="0.2">
      <c r="A50" s="11" t="s">
        <v>51</v>
      </c>
      <c r="B50" s="12">
        <f t="shared" si="3"/>
        <v>7</v>
      </c>
      <c r="C50" s="13">
        <f t="shared" si="3"/>
        <v>32.4</v>
      </c>
      <c r="D50" s="12">
        <v>6</v>
      </c>
      <c r="E50" s="13">
        <v>5.0599999999999996</v>
      </c>
      <c r="F50" s="12">
        <v>1</v>
      </c>
      <c r="G50" s="13">
        <v>27.34</v>
      </c>
    </row>
    <row r="51" spans="1:7" ht="18.75" x14ac:dyDescent="0.2">
      <c r="A51" s="11" t="s">
        <v>52</v>
      </c>
      <c r="B51" s="12">
        <f t="shared" si="3"/>
        <v>2</v>
      </c>
      <c r="C51" s="13">
        <f t="shared" si="3"/>
        <v>5.5452000000000004</v>
      </c>
      <c r="D51" s="12">
        <v>2</v>
      </c>
      <c r="E51" s="13">
        <v>5.5452000000000004</v>
      </c>
      <c r="F51" s="12"/>
      <c r="G51" s="13"/>
    </row>
    <row r="52" spans="1:7" ht="18.75" x14ac:dyDescent="0.2">
      <c r="A52" s="11" t="s">
        <v>53</v>
      </c>
      <c r="B52" s="12">
        <f t="shared" si="3"/>
        <v>1</v>
      </c>
      <c r="C52" s="13">
        <f t="shared" si="3"/>
        <v>18.440000000000001</v>
      </c>
      <c r="D52" s="12"/>
      <c r="E52" s="13"/>
      <c r="F52" s="12">
        <v>1</v>
      </c>
      <c r="G52" s="13">
        <v>18.440000000000001</v>
      </c>
    </row>
    <row r="53" spans="1:7" ht="18.75" x14ac:dyDescent="0.2">
      <c r="A53" s="11" t="s">
        <v>54</v>
      </c>
      <c r="B53" s="12">
        <f t="shared" si="3"/>
        <v>4</v>
      </c>
      <c r="C53" s="13">
        <f t="shared" si="3"/>
        <v>60.515399999999993</v>
      </c>
      <c r="D53" s="12"/>
      <c r="E53" s="13"/>
      <c r="F53" s="12">
        <v>4</v>
      </c>
      <c r="G53" s="13">
        <f>6.1+60.5154-2.86-3.24</f>
        <v>60.515399999999993</v>
      </c>
    </row>
    <row r="54" spans="1:7" ht="18.75" x14ac:dyDescent="0.2">
      <c r="A54" s="11" t="s">
        <v>55</v>
      </c>
      <c r="B54" s="12">
        <f t="shared" si="3"/>
        <v>2</v>
      </c>
      <c r="C54" s="13">
        <f t="shared" si="3"/>
        <v>16.396299999999997</v>
      </c>
      <c r="D54" s="12"/>
      <c r="E54" s="13"/>
      <c r="F54" s="12">
        <v>2</v>
      </c>
      <c r="G54" s="13">
        <f>18.4+14.3863-16.39</f>
        <v>16.396299999999997</v>
      </c>
    </row>
    <row r="55" spans="1:7" ht="18.75" x14ac:dyDescent="0.2">
      <c r="A55" s="11" t="s">
        <v>56</v>
      </c>
      <c r="B55" s="12">
        <f t="shared" si="3"/>
        <v>3</v>
      </c>
      <c r="C55" s="13">
        <f t="shared" si="3"/>
        <v>14.93</v>
      </c>
      <c r="D55" s="12">
        <v>2</v>
      </c>
      <c r="E55" s="13">
        <f>[1]Лист1!I38+[1]Лист1!I40</f>
        <v>11.18</v>
      </c>
      <c r="F55" s="12">
        <v>1</v>
      </c>
      <c r="G55" s="13">
        <v>3.75</v>
      </c>
    </row>
    <row r="56" spans="1:7" ht="18.75" x14ac:dyDescent="0.2">
      <c r="A56" s="11" t="s">
        <v>57</v>
      </c>
      <c r="B56" s="12">
        <f t="shared" si="3"/>
        <v>1</v>
      </c>
      <c r="C56" s="13">
        <f t="shared" si="3"/>
        <v>3.5</v>
      </c>
      <c r="D56" s="12"/>
      <c r="E56" s="13"/>
      <c r="F56" s="12">
        <v>1</v>
      </c>
      <c r="G56" s="13">
        <v>3.5</v>
      </c>
    </row>
    <row r="57" spans="1:7" ht="18.75" x14ac:dyDescent="0.2">
      <c r="A57" s="11" t="s">
        <v>58</v>
      </c>
      <c r="B57" s="12">
        <f t="shared" si="3"/>
        <v>1</v>
      </c>
      <c r="C57" s="13">
        <f t="shared" si="3"/>
        <v>1.76</v>
      </c>
      <c r="D57" s="12"/>
      <c r="E57" s="13"/>
      <c r="F57" s="12">
        <v>1</v>
      </c>
      <c r="G57" s="13">
        <v>1.76</v>
      </c>
    </row>
    <row r="58" spans="1:7" ht="18.75" x14ac:dyDescent="0.2">
      <c r="A58" s="11" t="s">
        <v>59</v>
      </c>
      <c r="B58" s="12">
        <f t="shared" si="3"/>
        <v>2</v>
      </c>
      <c r="C58" s="13">
        <f t="shared" si="3"/>
        <v>37.142699999999998</v>
      </c>
      <c r="D58" s="12"/>
      <c r="E58" s="13"/>
      <c r="F58" s="12">
        <v>2</v>
      </c>
      <c r="G58" s="13">
        <f>30.73+6.4127</f>
        <v>37.142699999999998</v>
      </c>
    </row>
    <row r="59" spans="1:7" ht="18.75" x14ac:dyDescent="0.2">
      <c r="A59" s="11" t="s">
        <v>60</v>
      </c>
      <c r="B59" s="12">
        <f t="shared" si="3"/>
        <v>4</v>
      </c>
      <c r="C59" s="13">
        <f t="shared" si="3"/>
        <v>16.6051</v>
      </c>
      <c r="D59" s="12"/>
      <c r="E59" s="13"/>
      <c r="F59" s="12">
        <v>4</v>
      </c>
      <c r="G59" s="13">
        <f>8.3404+8.2647</f>
        <v>16.6051</v>
      </c>
    </row>
    <row r="60" spans="1:7" ht="18.75" x14ac:dyDescent="0.2">
      <c r="A60" s="11" t="s">
        <v>61</v>
      </c>
      <c r="B60" s="12">
        <f t="shared" si="3"/>
        <v>2</v>
      </c>
      <c r="C60" s="13">
        <f t="shared" si="3"/>
        <v>16.5</v>
      </c>
      <c r="D60" s="12">
        <v>1</v>
      </c>
      <c r="E60" s="13">
        <v>1.5</v>
      </c>
      <c r="F60" s="12">
        <v>1</v>
      </c>
      <c r="G60" s="13">
        <v>15</v>
      </c>
    </row>
    <row r="61" spans="1:7" ht="18.75" x14ac:dyDescent="0.2">
      <c r="A61" s="11" t="s">
        <v>62</v>
      </c>
      <c r="B61" s="12">
        <f t="shared" si="3"/>
        <v>2</v>
      </c>
      <c r="C61" s="13">
        <f t="shared" si="3"/>
        <v>12.5572</v>
      </c>
      <c r="D61" s="12"/>
      <c r="E61" s="13"/>
      <c r="F61" s="12">
        <v>2</v>
      </c>
      <c r="G61" s="13">
        <f>7.5572+5</f>
        <v>12.5572</v>
      </c>
    </row>
    <row r="62" spans="1:7" ht="18.75" x14ac:dyDescent="0.2">
      <c r="A62" s="11" t="s">
        <v>63</v>
      </c>
      <c r="B62" s="12">
        <f t="shared" si="3"/>
        <v>1</v>
      </c>
      <c r="C62" s="13">
        <f t="shared" si="3"/>
        <v>12.5</v>
      </c>
      <c r="D62" s="12">
        <v>1</v>
      </c>
      <c r="E62" s="13">
        <v>12.5</v>
      </c>
      <c r="F62" s="12"/>
      <c r="G62" s="13"/>
    </row>
    <row r="63" spans="1:7" ht="18.75" x14ac:dyDescent="0.2">
      <c r="A63" s="11" t="s">
        <v>64</v>
      </c>
      <c r="B63" s="12">
        <f t="shared" si="3"/>
        <v>1</v>
      </c>
      <c r="C63" s="13">
        <f t="shared" si="3"/>
        <v>8</v>
      </c>
      <c r="D63" s="12"/>
      <c r="E63" s="13"/>
      <c r="F63" s="12">
        <v>1</v>
      </c>
      <c r="G63" s="13">
        <v>8</v>
      </c>
    </row>
    <row r="64" spans="1:7" ht="18.75" x14ac:dyDescent="0.2">
      <c r="A64" s="11" t="s">
        <v>65</v>
      </c>
      <c r="B64" s="12">
        <f t="shared" si="3"/>
        <v>2</v>
      </c>
      <c r="C64" s="13">
        <f t="shared" si="3"/>
        <v>13.550599999999999</v>
      </c>
      <c r="D64" s="12"/>
      <c r="E64" s="13"/>
      <c r="F64" s="12">
        <v>2</v>
      </c>
      <c r="G64" s="13">
        <v>13.550599999999999</v>
      </c>
    </row>
    <row r="65" spans="1:7" ht="18.75" x14ac:dyDescent="0.2">
      <c r="A65" s="16" t="s">
        <v>26</v>
      </c>
      <c r="B65" s="17">
        <f>D65+F65</f>
        <v>38</v>
      </c>
      <c r="C65" s="18">
        <f>E65+G65</f>
        <v>285.41249999999997</v>
      </c>
      <c r="D65" s="17">
        <f>SUM(D49:D62)</f>
        <v>12</v>
      </c>
      <c r="E65" s="18">
        <f>SUM(E49:E62)</f>
        <v>35.785200000000003</v>
      </c>
      <c r="F65" s="17">
        <f>SUM(F49:F64)</f>
        <v>26</v>
      </c>
      <c r="G65" s="18">
        <f>SUM(G49:G64)</f>
        <v>249.62729999999996</v>
      </c>
    </row>
    <row r="66" spans="1:7" ht="18.75" x14ac:dyDescent="0.2">
      <c r="A66" s="60" t="s">
        <v>66</v>
      </c>
      <c r="B66" s="60"/>
      <c r="C66" s="60"/>
      <c r="D66" s="60"/>
      <c r="E66" s="60"/>
      <c r="F66" s="60"/>
      <c r="G66" s="60"/>
    </row>
    <row r="67" spans="1:7" ht="18.75" x14ac:dyDescent="0.2">
      <c r="A67" s="20" t="s">
        <v>67</v>
      </c>
      <c r="B67" s="12">
        <f>D67+F67</f>
        <v>3</v>
      </c>
      <c r="C67" s="13">
        <f>E67+G67</f>
        <v>23.965900000000001</v>
      </c>
      <c r="D67" s="12">
        <v>1</v>
      </c>
      <c r="E67" s="13">
        <v>5.9707999999999997</v>
      </c>
      <c r="F67" s="12">
        <v>2</v>
      </c>
      <c r="G67" s="13">
        <f>6.9951+11</f>
        <v>17.995100000000001</v>
      </c>
    </row>
    <row r="68" spans="1:7" ht="18.75" x14ac:dyDescent="0.2">
      <c r="A68" s="20" t="s">
        <v>68</v>
      </c>
      <c r="B68" s="12">
        <f>D68+F68</f>
        <v>3</v>
      </c>
      <c r="C68" s="13">
        <f>E68+G68</f>
        <v>10.512899999999998</v>
      </c>
      <c r="D68" s="12"/>
      <c r="E68" s="13"/>
      <c r="F68" s="12">
        <f>1+2</f>
        <v>3</v>
      </c>
      <c r="G68" s="13">
        <f>2.2129+[1]додатково!G5+[1]додатково!G6</f>
        <v>10.512899999999998</v>
      </c>
    </row>
    <row r="69" spans="1:7" ht="18.75" x14ac:dyDescent="0.2">
      <c r="A69" s="20" t="s">
        <v>69</v>
      </c>
      <c r="B69" s="12">
        <f t="shared" ref="B69:C75" si="4">D69+F69</f>
        <v>7</v>
      </c>
      <c r="C69" s="13">
        <f>D69+G69</f>
        <v>21.5809</v>
      </c>
      <c r="D69" s="12"/>
      <c r="E69" s="13"/>
      <c r="F69" s="12">
        <v>7</v>
      </c>
      <c r="G69" s="13">
        <f>7.1809+5.4+9</f>
        <v>21.5809</v>
      </c>
    </row>
    <row r="70" spans="1:7" ht="18.75" x14ac:dyDescent="0.2">
      <c r="A70" s="20" t="s">
        <v>70</v>
      </c>
      <c r="B70" s="12">
        <f t="shared" si="4"/>
        <v>1</v>
      </c>
      <c r="C70" s="13">
        <f t="shared" si="4"/>
        <v>5.3</v>
      </c>
      <c r="D70" s="12"/>
      <c r="E70" s="13"/>
      <c r="F70" s="12">
        <v>1</v>
      </c>
      <c r="G70" s="13">
        <v>5.3</v>
      </c>
    </row>
    <row r="71" spans="1:7" ht="18.75" x14ac:dyDescent="0.2">
      <c r="A71" s="20" t="s">
        <v>71</v>
      </c>
      <c r="B71" s="12">
        <f t="shared" si="4"/>
        <v>2</v>
      </c>
      <c r="C71" s="13">
        <f t="shared" si="4"/>
        <v>9.4</v>
      </c>
      <c r="D71" s="12"/>
      <c r="E71" s="13"/>
      <c r="F71" s="12">
        <v>2</v>
      </c>
      <c r="G71" s="13">
        <f>7.9+1.5</f>
        <v>9.4</v>
      </c>
    </row>
    <row r="72" spans="1:7" ht="18.75" x14ac:dyDescent="0.2">
      <c r="A72" s="20" t="s">
        <v>72</v>
      </c>
      <c r="B72" s="12">
        <f t="shared" si="4"/>
        <v>1</v>
      </c>
      <c r="C72" s="13">
        <f t="shared" si="4"/>
        <v>5.3906000000000001</v>
      </c>
      <c r="D72" s="12"/>
      <c r="E72" s="13"/>
      <c r="F72" s="12">
        <v>1</v>
      </c>
      <c r="G72" s="13">
        <v>5.3906000000000001</v>
      </c>
    </row>
    <row r="73" spans="1:7" ht="18.75" x14ac:dyDescent="0.2">
      <c r="A73" s="20" t="s">
        <v>73</v>
      </c>
      <c r="B73" s="12">
        <f t="shared" si="4"/>
        <v>2</v>
      </c>
      <c r="C73" s="13">
        <f t="shared" si="4"/>
        <v>17.861699999999999</v>
      </c>
      <c r="D73" s="12"/>
      <c r="E73" s="13"/>
      <c r="F73" s="12">
        <v>2</v>
      </c>
      <c r="G73" s="13">
        <f>14.9617+2.9</f>
        <v>17.861699999999999</v>
      </c>
    </row>
    <row r="74" spans="1:7" ht="18.75" x14ac:dyDescent="0.2">
      <c r="A74" s="20" t="s">
        <v>74</v>
      </c>
      <c r="B74" s="12">
        <f t="shared" si="4"/>
        <v>2</v>
      </c>
      <c r="C74" s="13">
        <f t="shared" si="4"/>
        <v>24.1738</v>
      </c>
      <c r="D74" s="12"/>
      <c r="E74" s="13"/>
      <c r="F74" s="12">
        <v>2</v>
      </c>
      <c r="G74" s="13">
        <f>8.919+15.2548</f>
        <v>24.1738</v>
      </c>
    </row>
    <row r="75" spans="1:7" ht="18.75" x14ac:dyDescent="0.2">
      <c r="A75" s="20" t="s">
        <v>75</v>
      </c>
      <c r="B75" s="12">
        <f t="shared" si="4"/>
        <v>2</v>
      </c>
      <c r="C75" s="13">
        <f t="shared" si="4"/>
        <v>8.5</v>
      </c>
      <c r="D75" s="12"/>
      <c r="E75" s="13"/>
      <c r="F75" s="12">
        <v>2</v>
      </c>
      <c r="G75" s="13">
        <v>8.5</v>
      </c>
    </row>
    <row r="76" spans="1:7" ht="18.75" x14ac:dyDescent="0.2">
      <c r="A76" s="21" t="s">
        <v>26</v>
      </c>
      <c r="B76" s="17">
        <f>SUM(B67:B75)</f>
        <v>23</v>
      </c>
      <c r="C76" s="18">
        <f>SUM(C67:C75)</f>
        <v>126.6858</v>
      </c>
      <c r="D76" s="17">
        <f>SUM(D67:D74)</f>
        <v>1</v>
      </c>
      <c r="E76" s="18">
        <f>SUM(E67:E74)</f>
        <v>5.9707999999999997</v>
      </c>
      <c r="F76" s="17">
        <f>SUM(F67:F75)</f>
        <v>22</v>
      </c>
      <c r="G76" s="18">
        <f>SUM(G67:G75)</f>
        <v>120.715</v>
      </c>
    </row>
    <row r="77" spans="1:7" s="19" customFormat="1" ht="18.75" x14ac:dyDescent="0.2">
      <c r="A77" s="52" t="s">
        <v>76</v>
      </c>
      <c r="B77" s="52"/>
      <c r="C77" s="52"/>
      <c r="D77" s="52"/>
      <c r="E77" s="52"/>
      <c r="F77" s="52"/>
      <c r="G77" s="52"/>
    </row>
    <row r="78" spans="1:7" s="19" customFormat="1" ht="18.75" x14ac:dyDescent="0.2">
      <c r="A78" s="22" t="s">
        <v>77</v>
      </c>
      <c r="B78" s="12">
        <f>D78+F78</f>
        <v>9</v>
      </c>
      <c r="C78" s="13">
        <f>E78+G78</f>
        <v>37.910000000000004</v>
      </c>
      <c r="D78" s="12">
        <v>2</v>
      </c>
      <c r="E78" s="13">
        <f>[1]Лист1!I95+[1]Лист1!I98</f>
        <v>14.280000000000001</v>
      </c>
      <c r="F78" s="12">
        <f>3+3+1</f>
        <v>7</v>
      </c>
      <c r="G78" s="13">
        <f>10.42+12.96+0.25</f>
        <v>23.630000000000003</v>
      </c>
    </row>
    <row r="79" spans="1:7" s="19" customFormat="1" ht="18.75" x14ac:dyDescent="0.2">
      <c r="A79" s="22" t="s">
        <v>78</v>
      </c>
      <c r="B79" s="12">
        <f t="shared" ref="B79:C99" si="5">D79+F79</f>
        <v>5</v>
      </c>
      <c r="C79" s="13">
        <f t="shared" si="5"/>
        <v>39.327200000000005</v>
      </c>
      <c r="D79" s="12">
        <v>1</v>
      </c>
      <c r="E79" s="13">
        <f>32.0272-17.8696</f>
        <v>14.157600000000002</v>
      </c>
      <c r="F79" s="12">
        <v>4</v>
      </c>
      <c r="G79" s="13">
        <f>7.3+17.8696</f>
        <v>25.169599999999999</v>
      </c>
    </row>
    <row r="80" spans="1:7" s="19" customFormat="1" ht="18.75" x14ac:dyDescent="0.2">
      <c r="A80" s="22" t="s">
        <v>79</v>
      </c>
      <c r="B80" s="12">
        <f t="shared" si="5"/>
        <v>4</v>
      </c>
      <c r="C80" s="13">
        <f t="shared" si="5"/>
        <v>31.2272</v>
      </c>
      <c r="D80" s="12"/>
      <c r="E80" s="13"/>
      <c r="F80" s="12">
        <v>4</v>
      </c>
      <c r="G80" s="13">
        <f>2.5564+[1]Лист1!M83+[1]Лист1!M84+[1]Лист1!M85</f>
        <v>31.2272</v>
      </c>
    </row>
    <row r="81" spans="1:7" s="19" customFormat="1" ht="18.75" x14ac:dyDescent="0.2">
      <c r="A81" s="22" t="s">
        <v>80</v>
      </c>
      <c r="B81" s="12">
        <f t="shared" si="5"/>
        <v>2</v>
      </c>
      <c r="C81" s="13">
        <f t="shared" si="5"/>
        <v>11.21</v>
      </c>
      <c r="D81" s="12">
        <v>1</v>
      </c>
      <c r="E81" s="13">
        <v>6.71</v>
      </c>
      <c r="F81" s="12">
        <v>1</v>
      </c>
      <c r="G81" s="13">
        <v>4.5</v>
      </c>
    </row>
    <row r="82" spans="1:7" s="19" customFormat="1" ht="18.75" x14ac:dyDescent="0.2">
      <c r="A82" s="22" t="s">
        <v>81</v>
      </c>
      <c r="B82" s="12">
        <v>4</v>
      </c>
      <c r="C82" s="13">
        <v>9.5757999999999992</v>
      </c>
      <c r="D82" s="12"/>
      <c r="E82" s="23"/>
      <c r="F82" s="12">
        <v>3</v>
      </c>
      <c r="G82" s="13">
        <v>6.5758000000000001</v>
      </c>
    </row>
    <row r="83" spans="1:7" s="19" customFormat="1" ht="18.75" x14ac:dyDescent="0.2">
      <c r="A83" s="22" t="s">
        <v>82</v>
      </c>
      <c r="B83" s="12">
        <f t="shared" si="5"/>
        <v>3</v>
      </c>
      <c r="C83" s="13">
        <f t="shared" si="5"/>
        <v>13.238300000000001</v>
      </c>
      <c r="D83" s="12">
        <v>2</v>
      </c>
      <c r="E83" s="13">
        <f>[1]Лист1!I57+[1]Лист1!I58</f>
        <v>8.2383000000000006</v>
      </c>
      <c r="F83" s="12">
        <v>1</v>
      </c>
      <c r="G83" s="13">
        <v>5</v>
      </c>
    </row>
    <row r="84" spans="1:7" s="19" customFormat="1" ht="18.75" x14ac:dyDescent="0.2">
      <c r="A84" s="22" t="s">
        <v>83</v>
      </c>
      <c r="B84" s="12">
        <f t="shared" si="5"/>
        <v>3</v>
      </c>
      <c r="C84" s="13">
        <f t="shared" si="5"/>
        <v>44.56</v>
      </c>
      <c r="D84" s="12">
        <v>3</v>
      </c>
      <c r="E84" s="13">
        <f>23.11+15.5+5.95</f>
        <v>44.56</v>
      </c>
      <c r="F84" s="12"/>
      <c r="G84" s="13"/>
    </row>
    <row r="85" spans="1:7" s="19" customFormat="1" ht="18.75" x14ac:dyDescent="0.2">
      <c r="A85" s="22" t="s">
        <v>84</v>
      </c>
      <c r="B85" s="12">
        <f t="shared" si="5"/>
        <v>1</v>
      </c>
      <c r="C85" s="13">
        <f t="shared" si="5"/>
        <v>4.1749999999999998</v>
      </c>
      <c r="D85" s="12"/>
      <c r="E85" s="13"/>
      <c r="F85" s="12">
        <v>1</v>
      </c>
      <c r="G85" s="13">
        <v>4.1749999999999998</v>
      </c>
    </row>
    <row r="86" spans="1:7" s="19" customFormat="1" ht="18.75" x14ac:dyDescent="0.2">
      <c r="A86" s="22" t="s">
        <v>85</v>
      </c>
      <c r="B86" s="12">
        <f t="shared" si="5"/>
        <v>2</v>
      </c>
      <c r="C86" s="13">
        <f t="shared" si="5"/>
        <v>11.7</v>
      </c>
      <c r="D86" s="12">
        <v>1</v>
      </c>
      <c r="E86" s="13">
        <v>6.2</v>
      </c>
      <c r="F86" s="12">
        <v>1</v>
      </c>
      <c r="G86" s="13">
        <v>5.5</v>
      </c>
    </row>
    <row r="87" spans="1:7" s="19" customFormat="1" ht="18.75" x14ac:dyDescent="0.2">
      <c r="A87" s="22" t="s">
        <v>86</v>
      </c>
      <c r="B87" s="12">
        <f t="shared" si="5"/>
        <v>2</v>
      </c>
      <c r="C87" s="13">
        <f t="shared" si="5"/>
        <v>13.784000000000001</v>
      </c>
      <c r="D87" s="12"/>
      <c r="E87" s="13"/>
      <c r="F87" s="12">
        <v>2</v>
      </c>
      <c r="G87" s="13">
        <f>[1]Лист1!M64+[1]Лист1!M65</f>
        <v>13.784000000000001</v>
      </c>
    </row>
    <row r="88" spans="1:7" s="19" customFormat="1" ht="18.75" x14ac:dyDescent="0.2">
      <c r="A88" s="22" t="s">
        <v>87</v>
      </c>
      <c r="B88" s="12">
        <f t="shared" si="5"/>
        <v>3</v>
      </c>
      <c r="C88" s="13">
        <f t="shared" si="5"/>
        <v>19.100300000000001</v>
      </c>
      <c r="D88" s="12"/>
      <c r="E88" s="13"/>
      <c r="F88" s="12">
        <v>3</v>
      </c>
      <c r="G88" s="13">
        <f>[1]Лист1!M66+[1]Лист1!M67+[1]Лист1!M68</f>
        <v>19.100300000000001</v>
      </c>
    </row>
    <row r="89" spans="1:7" s="19" customFormat="1" ht="18.75" x14ac:dyDescent="0.2">
      <c r="A89" s="22" t="s">
        <v>88</v>
      </c>
      <c r="B89" s="12">
        <f t="shared" si="5"/>
        <v>1</v>
      </c>
      <c r="C89" s="13">
        <f t="shared" si="5"/>
        <v>22.5</v>
      </c>
      <c r="D89" s="12"/>
      <c r="E89" s="13"/>
      <c r="F89" s="12">
        <v>1</v>
      </c>
      <c r="G89" s="13">
        <v>22.5</v>
      </c>
    </row>
    <row r="90" spans="1:7" s="19" customFormat="1" ht="18.75" x14ac:dyDescent="0.2">
      <c r="A90" s="22" t="s">
        <v>89</v>
      </c>
      <c r="B90" s="12">
        <f t="shared" si="5"/>
        <v>1</v>
      </c>
      <c r="C90" s="13">
        <f t="shared" si="5"/>
        <v>15.5</v>
      </c>
      <c r="D90" s="12"/>
      <c r="E90" s="13"/>
      <c r="F90" s="12">
        <v>1</v>
      </c>
      <c r="G90" s="13">
        <v>15.5</v>
      </c>
    </row>
    <row r="91" spans="1:7" s="19" customFormat="1" ht="18.75" x14ac:dyDescent="0.2">
      <c r="A91" s="22" t="s">
        <v>90</v>
      </c>
      <c r="B91" s="12">
        <f t="shared" si="5"/>
        <v>2</v>
      </c>
      <c r="C91" s="13">
        <f t="shared" si="5"/>
        <v>16.706499999999998</v>
      </c>
      <c r="D91" s="12">
        <v>2</v>
      </c>
      <c r="E91" s="13">
        <f>[1]Лист1!I71+[1]Лист1!I72</f>
        <v>16.706499999999998</v>
      </c>
      <c r="F91" s="12"/>
      <c r="G91" s="13"/>
    </row>
    <row r="92" spans="1:7" s="19" customFormat="1" ht="18.75" x14ac:dyDescent="0.2">
      <c r="A92" s="22" t="s">
        <v>91</v>
      </c>
      <c r="B92" s="12">
        <f t="shared" si="5"/>
        <v>3</v>
      </c>
      <c r="C92" s="13">
        <f t="shared" si="5"/>
        <v>10.623000000000001</v>
      </c>
      <c r="D92" s="12"/>
      <c r="E92" s="13"/>
      <c r="F92" s="12">
        <v>3</v>
      </c>
      <c r="G92" s="13">
        <f>[1]Лист1!M73+[1]Лист1!M74+[1]Лист1!M75</f>
        <v>10.623000000000001</v>
      </c>
    </row>
    <row r="93" spans="1:7" s="19" customFormat="1" ht="18.75" x14ac:dyDescent="0.2">
      <c r="A93" s="22" t="s">
        <v>92</v>
      </c>
      <c r="B93" s="12">
        <f t="shared" si="5"/>
        <v>4</v>
      </c>
      <c r="C93" s="13">
        <f t="shared" si="5"/>
        <v>23.629200000000001</v>
      </c>
      <c r="D93" s="12"/>
      <c r="E93" s="13"/>
      <c r="F93" s="12">
        <v>4</v>
      </c>
      <c r="G93" s="13">
        <f>[1]Лист1!M76+[1]Лист1!M77+[1]Лист1!M78+[1]Лист1!M79</f>
        <v>23.629200000000001</v>
      </c>
    </row>
    <row r="94" spans="1:7" s="19" customFormat="1" ht="18.75" x14ac:dyDescent="0.2">
      <c r="A94" s="22" t="s">
        <v>93</v>
      </c>
      <c r="B94" s="12">
        <f t="shared" si="5"/>
        <v>1</v>
      </c>
      <c r="C94" s="13">
        <f t="shared" si="5"/>
        <v>20</v>
      </c>
      <c r="D94" s="12"/>
      <c r="E94" s="13"/>
      <c r="F94" s="12">
        <v>1</v>
      </c>
      <c r="G94" s="13">
        <f>20</f>
        <v>20</v>
      </c>
    </row>
    <row r="95" spans="1:7" s="19" customFormat="1" ht="18.75" x14ac:dyDescent="0.2">
      <c r="A95" s="22" t="s">
        <v>94</v>
      </c>
      <c r="B95" s="12">
        <f t="shared" si="5"/>
        <v>3</v>
      </c>
      <c r="C95" s="13">
        <f t="shared" si="5"/>
        <v>18.923299999999998</v>
      </c>
      <c r="D95" s="12">
        <v>2</v>
      </c>
      <c r="E95" s="13">
        <v>13.745699999999999</v>
      </c>
      <c r="F95" s="12">
        <v>1</v>
      </c>
      <c r="G95" s="13">
        <v>5.1776</v>
      </c>
    </row>
    <row r="96" spans="1:7" s="19" customFormat="1" ht="18.75" x14ac:dyDescent="0.2">
      <c r="A96" s="22" t="s">
        <v>95</v>
      </c>
      <c r="B96" s="12">
        <f t="shared" si="5"/>
        <v>1</v>
      </c>
      <c r="C96" s="13">
        <f t="shared" si="5"/>
        <v>9</v>
      </c>
      <c r="D96" s="12"/>
      <c r="E96" s="13"/>
      <c r="F96" s="12">
        <v>1</v>
      </c>
      <c r="G96" s="13">
        <v>9</v>
      </c>
    </row>
    <row r="97" spans="1:7" s="19" customFormat="1" ht="18.75" x14ac:dyDescent="0.2">
      <c r="A97" s="22" t="s">
        <v>96</v>
      </c>
      <c r="B97" s="12">
        <f t="shared" si="5"/>
        <v>2</v>
      </c>
      <c r="C97" s="13">
        <f t="shared" si="5"/>
        <v>9.1584000000000003</v>
      </c>
      <c r="D97" s="12">
        <v>1</v>
      </c>
      <c r="E97" s="13">
        <v>6</v>
      </c>
      <c r="F97" s="12">
        <v>1</v>
      </c>
      <c r="G97" s="13">
        <v>3.1583999999999999</v>
      </c>
    </row>
    <row r="98" spans="1:7" s="19" customFormat="1" ht="18.75" x14ac:dyDescent="0.2">
      <c r="A98" s="22" t="s">
        <v>97</v>
      </c>
      <c r="B98" s="12">
        <f t="shared" si="5"/>
        <v>1</v>
      </c>
      <c r="C98" s="13">
        <f t="shared" si="5"/>
        <v>49.6</v>
      </c>
      <c r="D98" s="12"/>
      <c r="E98" s="13"/>
      <c r="F98" s="12">
        <v>1</v>
      </c>
      <c r="G98" s="13">
        <v>49.6</v>
      </c>
    </row>
    <row r="99" spans="1:7" s="19" customFormat="1" ht="18.75" x14ac:dyDescent="0.2">
      <c r="A99" s="22" t="s">
        <v>98</v>
      </c>
      <c r="B99" s="12">
        <f t="shared" si="5"/>
        <v>1</v>
      </c>
      <c r="C99" s="13">
        <f t="shared" si="5"/>
        <v>3</v>
      </c>
      <c r="D99" s="12">
        <v>1</v>
      </c>
      <c r="E99" s="13">
        <v>3</v>
      </c>
      <c r="F99" s="12"/>
      <c r="G99" s="13"/>
    </row>
    <row r="100" spans="1:7" s="19" customFormat="1" ht="18.75" x14ac:dyDescent="0.2">
      <c r="A100" s="24" t="s">
        <v>26</v>
      </c>
      <c r="B100" s="17">
        <f t="shared" ref="B100:G100" si="6">SUM(B78:B98)</f>
        <v>57</v>
      </c>
      <c r="C100" s="18">
        <f t="shared" si="6"/>
        <v>431.44820000000004</v>
      </c>
      <c r="D100" s="17">
        <f>SUM(D78:D99)</f>
        <v>16</v>
      </c>
      <c r="E100" s="18">
        <f>SUM(E78:E99)</f>
        <v>133.59810000000002</v>
      </c>
      <c r="F100" s="17">
        <f t="shared" si="6"/>
        <v>41</v>
      </c>
      <c r="G100" s="18">
        <f t="shared" si="6"/>
        <v>297.8501</v>
      </c>
    </row>
    <row r="101" spans="1:7" ht="18.75" x14ac:dyDescent="0.2">
      <c r="A101" s="52" t="s">
        <v>99</v>
      </c>
      <c r="B101" s="52"/>
      <c r="C101" s="52"/>
      <c r="D101" s="52"/>
      <c r="E101" s="52"/>
      <c r="F101" s="52"/>
      <c r="G101" s="52"/>
    </row>
    <row r="102" spans="1:7" ht="18.75" x14ac:dyDescent="0.2">
      <c r="A102" s="22" t="s">
        <v>100</v>
      </c>
      <c r="B102" s="12">
        <f t="shared" ref="B102:C117" si="7">D102+F102</f>
        <v>1</v>
      </c>
      <c r="C102" s="13">
        <f t="shared" si="7"/>
        <v>5.5011000000000001</v>
      </c>
      <c r="D102" s="12">
        <v>1</v>
      </c>
      <c r="E102" s="13">
        <v>5.5011000000000001</v>
      </c>
      <c r="F102" s="12"/>
      <c r="G102" s="13"/>
    </row>
    <row r="103" spans="1:7" ht="18.75" x14ac:dyDescent="0.2">
      <c r="A103" s="22" t="s">
        <v>101</v>
      </c>
      <c r="B103" s="12">
        <f t="shared" si="7"/>
        <v>6</v>
      </c>
      <c r="C103" s="13">
        <f t="shared" si="7"/>
        <v>34.924800000000005</v>
      </c>
      <c r="D103" s="12">
        <v>3</v>
      </c>
      <c r="E103" s="13">
        <f>13.5248+0.1</f>
        <v>13.6248</v>
      </c>
      <c r="F103" s="12">
        <v>3</v>
      </c>
      <c r="G103" s="13">
        <f>23.6283+3.8-6.1283</f>
        <v>21.3</v>
      </c>
    </row>
    <row r="104" spans="1:7" s="19" customFormat="1" ht="18.75" x14ac:dyDescent="0.2">
      <c r="A104" s="22" t="s">
        <v>102</v>
      </c>
      <c r="B104" s="12">
        <f t="shared" si="7"/>
        <v>5</v>
      </c>
      <c r="C104" s="13">
        <f t="shared" si="7"/>
        <v>17</v>
      </c>
      <c r="D104" s="12">
        <v>2</v>
      </c>
      <c r="E104" s="13">
        <v>1</v>
      </c>
      <c r="F104" s="12">
        <v>3</v>
      </c>
      <c r="G104" s="13">
        <f>7+9</f>
        <v>16</v>
      </c>
    </row>
    <row r="105" spans="1:7" ht="18.75" x14ac:dyDescent="0.2">
      <c r="A105" s="22" t="s">
        <v>103</v>
      </c>
      <c r="B105" s="12">
        <f t="shared" si="7"/>
        <v>1</v>
      </c>
      <c r="C105" s="13">
        <f t="shared" si="7"/>
        <v>0.6</v>
      </c>
      <c r="D105" s="12">
        <v>1</v>
      </c>
      <c r="E105" s="13">
        <v>0.6</v>
      </c>
      <c r="F105" s="12"/>
      <c r="G105" s="13"/>
    </row>
    <row r="106" spans="1:7" ht="18.75" x14ac:dyDescent="0.2">
      <c r="A106" s="22" t="s">
        <v>104</v>
      </c>
      <c r="B106" s="12">
        <f t="shared" si="7"/>
        <v>2</v>
      </c>
      <c r="C106" s="13">
        <f t="shared" si="7"/>
        <v>5.2</v>
      </c>
      <c r="D106" s="12">
        <v>1</v>
      </c>
      <c r="E106" s="13">
        <v>1.2</v>
      </c>
      <c r="F106" s="12">
        <v>1</v>
      </c>
      <c r="G106" s="13">
        <f>4+29.4032-29.4032</f>
        <v>4</v>
      </c>
    </row>
    <row r="107" spans="1:7" ht="18.75" x14ac:dyDescent="0.2">
      <c r="A107" s="22" t="s">
        <v>105</v>
      </c>
      <c r="B107" s="12">
        <f t="shared" si="7"/>
        <v>1</v>
      </c>
      <c r="C107" s="13">
        <f t="shared" si="7"/>
        <v>38.627099999999999</v>
      </c>
      <c r="D107" s="12"/>
      <c r="E107" s="13"/>
      <c r="F107" s="12">
        <v>1</v>
      </c>
      <c r="G107" s="13">
        <v>38.627099999999999</v>
      </c>
    </row>
    <row r="108" spans="1:7" ht="18.75" x14ac:dyDescent="0.2">
      <c r="A108" s="22" t="s">
        <v>106</v>
      </c>
      <c r="B108" s="12">
        <f t="shared" si="7"/>
        <v>1</v>
      </c>
      <c r="C108" s="13">
        <f t="shared" si="7"/>
        <v>5</v>
      </c>
      <c r="D108" s="12"/>
      <c r="E108" s="13"/>
      <c r="F108" s="12">
        <v>1</v>
      </c>
      <c r="G108" s="13">
        <v>5</v>
      </c>
    </row>
    <row r="109" spans="1:7" ht="18.75" x14ac:dyDescent="0.2">
      <c r="A109" s="22" t="s">
        <v>107</v>
      </c>
      <c r="B109" s="12">
        <f t="shared" si="7"/>
        <v>1</v>
      </c>
      <c r="C109" s="13">
        <f t="shared" si="7"/>
        <v>2</v>
      </c>
      <c r="D109" s="12"/>
      <c r="E109" s="13"/>
      <c r="F109" s="12">
        <v>1</v>
      </c>
      <c r="G109" s="13">
        <v>2</v>
      </c>
    </row>
    <row r="110" spans="1:7" ht="18.75" x14ac:dyDescent="0.2">
      <c r="A110" s="22" t="s">
        <v>108</v>
      </c>
      <c r="B110" s="12">
        <f t="shared" si="7"/>
        <v>3</v>
      </c>
      <c r="C110" s="13">
        <f t="shared" si="7"/>
        <v>29.9693</v>
      </c>
      <c r="D110" s="12"/>
      <c r="E110" s="13"/>
      <c r="F110" s="12">
        <v>3</v>
      </c>
      <c r="G110" s="13">
        <f>20.9693+5+4</f>
        <v>29.9693</v>
      </c>
    </row>
    <row r="111" spans="1:7" ht="18.75" x14ac:dyDescent="0.2">
      <c r="A111" s="22" t="s">
        <v>109</v>
      </c>
      <c r="B111" s="12">
        <f t="shared" si="7"/>
        <v>1</v>
      </c>
      <c r="C111" s="13">
        <f t="shared" si="7"/>
        <v>25.5441</v>
      </c>
      <c r="D111" s="12">
        <v>1</v>
      </c>
      <c r="E111" s="13">
        <v>25.5441</v>
      </c>
      <c r="F111" s="12"/>
      <c r="G111" s="13"/>
    </row>
    <row r="112" spans="1:7" ht="18.75" x14ac:dyDescent="0.2">
      <c r="A112" s="22" t="s">
        <v>110</v>
      </c>
      <c r="B112" s="12">
        <f t="shared" si="7"/>
        <v>3</v>
      </c>
      <c r="C112" s="13">
        <f t="shared" si="7"/>
        <v>26</v>
      </c>
      <c r="D112" s="12"/>
      <c r="E112" s="13"/>
      <c r="F112" s="12">
        <v>3</v>
      </c>
      <c r="G112" s="13">
        <f>10+16</f>
        <v>26</v>
      </c>
    </row>
    <row r="113" spans="1:7" ht="18.75" x14ac:dyDescent="0.2">
      <c r="A113" s="22" t="s">
        <v>111</v>
      </c>
      <c r="B113" s="12">
        <f t="shared" si="7"/>
        <v>1</v>
      </c>
      <c r="C113" s="13">
        <f t="shared" si="7"/>
        <v>2</v>
      </c>
      <c r="D113" s="12"/>
      <c r="E113" s="13"/>
      <c r="F113" s="12">
        <v>1</v>
      </c>
      <c r="G113" s="13">
        <v>2</v>
      </c>
    </row>
    <row r="114" spans="1:7" ht="18.75" x14ac:dyDescent="0.2">
      <c r="A114" s="22" t="s">
        <v>112</v>
      </c>
      <c r="B114" s="12">
        <f t="shared" si="7"/>
        <v>1</v>
      </c>
      <c r="C114" s="13">
        <f t="shared" si="7"/>
        <v>6</v>
      </c>
      <c r="D114" s="12"/>
      <c r="E114" s="13"/>
      <c r="F114" s="12">
        <v>1</v>
      </c>
      <c r="G114" s="13">
        <v>6</v>
      </c>
    </row>
    <row r="115" spans="1:7" ht="18.75" x14ac:dyDescent="0.2">
      <c r="A115" s="22" t="s">
        <v>113</v>
      </c>
      <c r="B115" s="12">
        <f t="shared" si="7"/>
        <v>3</v>
      </c>
      <c r="C115" s="13">
        <f t="shared" si="7"/>
        <v>1.32</v>
      </c>
      <c r="D115" s="12">
        <v>3</v>
      </c>
      <c r="E115" s="13">
        <v>1.32</v>
      </c>
      <c r="F115" s="12"/>
      <c r="G115" s="13"/>
    </row>
    <row r="116" spans="1:7" ht="18.75" x14ac:dyDescent="0.2">
      <c r="A116" s="22" t="s">
        <v>114</v>
      </c>
      <c r="B116" s="12">
        <f t="shared" si="7"/>
        <v>1</v>
      </c>
      <c r="C116" s="13">
        <f t="shared" si="7"/>
        <v>2</v>
      </c>
      <c r="D116" s="12"/>
      <c r="E116" s="13"/>
      <c r="F116" s="12">
        <v>1</v>
      </c>
      <c r="G116" s="13">
        <v>2</v>
      </c>
    </row>
    <row r="117" spans="1:7" ht="18.75" x14ac:dyDescent="0.2">
      <c r="A117" s="22" t="s">
        <v>115</v>
      </c>
      <c r="B117" s="12">
        <f t="shared" si="7"/>
        <v>2</v>
      </c>
      <c r="C117" s="13">
        <f t="shared" si="7"/>
        <v>6</v>
      </c>
      <c r="D117" s="12"/>
      <c r="E117" s="13"/>
      <c r="F117" s="12">
        <v>2</v>
      </c>
      <c r="G117" s="13">
        <v>6</v>
      </c>
    </row>
    <row r="118" spans="1:7" ht="18.75" x14ac:dyDescent="0.2">
      <c r="A118" s="22" t="s">
        <v>116</v>
      </c>
      <c r="B118" s="12">
        <f t="shared" ref="B118:C120" si="8">D118+F118</f>
        <v>2</v>
      </c>
      <c r="C118" s="13">
        <f t="shared" si="8"/>
        <v>6</v>
      </c>
      <c r="D118" s="12"/>
      <c r="E118" s="13"/>
      <c r="F118" s="12">
        <v>2</v>
      </c>
      <c r="G118" s="13">
        <v>6</v>
      </c>
    </row>
    <row r="119" spans="1:7" ht="18.75" x14ac:dyDescent="0.2">
      <c r="A119" s="22" t="s">
        <v>117</v>
      </c>
      <c r="B119" s="12">
        <f t="shared" si="8"/>
        <v>1</v>
      </c>
      <c r="C119" s="13">
        <f t="shared" si="8"/>
        <v>6</v>
      </c>
      <c r="D119" s="12"/>
      <c r="E119" s="13"/>
      <c r="F119" s="12">
        <v>1</v>
      </c>
      <c r="G119" s="13">
        <v>6</v>
      </c>
    </row>
    <row r="120" spans="1:7" ht="18.75" x14ac:dyDescent="0.2">
      <c r="A120" s="22" t="s">
        <v>118</v>
      </c>
      <c r="B120" s="12">
        <f t="shared" si="8"/>
        <v>1</v>
      </c>
      <c r="C120" s="13">
        <f t="shared" si="8"/>
        <v>2.1</v>
      </c>
      <c r="D120" s="12"/>
      <c r="E120" s="13"/>
      <c r="F120" s="12">
        <v>1</v>
      </c>
      <c r="G120" s="13">
        <v>2.1</v>
      </c>
    </row>
    <row r="121" spans="1:7" ht="18.75" x14ac:dyDescent="0.2">
      <c r="A121" s="24" t="s">
        <v>26</v>
      </c>
      <c r="B121" s="17">
        <f t="shared" ref="B121:G121" si="9">SUM(B102:B120)</f>
        <v>37</v>
      </c>
      <c r="C121" s="18">
        <f t="shared" si="9"/>
        <v>221.78639999999999</v>
      </c>
      <c r="D121" s="17">
        <f t="shared" si="9"/>
        <v>12</v>
      </c>
      <c r="E121" s="18">
        <f t="shared" si="9"/>
        <v>48.79</v>
      </c>
      <c r="F121" s="17">
        <f t="shared" si="9"/>
        <v>25</v>
      </c>
      <c r="G121" s="18">
        <f t="shared" si="9"/>
        <v>172.99639999999999</v>
      </c>
    </row>
    <row r="122" spans="1:7" ht="18.75" x14ac:dyDescent="0.2">
      <c r="A122" s="52" t="s">
        <v>119</v>
      </c>
      <c r="B122" s="52"/>
      <c r="C122" s="52"/>
      <c r="D122" s="52"/>
      <c r="E122" s="52"/>
      <c r="F122" s="52"/>
      <c r="G122" s="52"/>
    </row>
    <row r="123" spans="1:7" ht="18.75" x14ac:dyDescent="0.2">
      <c r="A123" s="22" t="s">
        <v>120</v>
      </c>
      <c r="B123" s="12">
        <f t="shared" ref="B123:C129" si="10">D123+F123</f>
        <v>1</v>
      </c>
      <c r="C123" s="13">
        <f t="shared" si="10"/>
        <v>30</v>
      </c>
      <c r="D123" s="12">
        <v>1</v>
      </c>
      <c r="E123" s="13">
        <v>30</v>
      </c>
      <c r="F123" s="12"/>
      <c r="G123" s="13"/>
    </row>
    <row r="124" spans="1:7" ht="18.75" x14ac:dyDescent="0.2">
      <c r="A124" s="22" t="s">
        <v>121</v>
      </c>
      <c r="B124" s="12">
        <f t="shared" si="10"/>
        <v>1</v>
      </c>
      <c r="C124" s="13">
        <f t="shared" si="10"/>
        <v>6.0110999999999999</v>
      </c>
      <c r="D124" s="12"/>
      <c r="E124" s="13"/>
      <c r="F124" s="12">
        <v>1</v>
      </c>
      <c r="G124" s="13">
        <v>6.0110999999999999</v>
      </c>
    </row>
    <row r="125" spans="1:7" ht="18.75" x14ac:dyDescent="0.2">
      <c r="A125" s="22" t="s">
        <v>122</v>
      </c>
      <c r="B125" s="12">
        <f t="shared" si="10"/>
        <v>1</v>
      </c>
      <c r="C125" s="13">
        <f t="shared" si="10"/>
        <v>9.7573000000000008</v>
      </c>
      <c r="D125" s="12"/>
      <c r="E125" s="13"/>
      <c r="F125" s="12">
        <v>1</v>
      </c>
      <c r="G125" s="13">
        <v>9.7573000000000008</v>
      </c>
    </row>
    <row r="126" spans="1:7" ht="18.75" x14ac:dyDescent="0.2">
      <c r="A126" s="22" t="s">
        <v>123</v>
      </c>
      <c r="B126" s="12">
        <f t="shared" si="10"/>
        <v>1</v>
      </c>
      <c r="C126" s="13">
        <f t="shared" si="10"/>
        <v>2.5472999999999999</v>
      </c>
      <c r="D126" s="12"/>
      <c r="E126" s="13"/>
      <c r="F126" s="12">
        <v>1</v>
      </c>
      <c r="G126" s="13">
        <v>2.5472999999999999</v>
      </c>
    </row>
    <row r="127" spans="1:7" ht="18.75" x14ac:dyDescent="0.2">
      <c r="A127" s="22" t="s">
        <v>124</v>
      </c>
      <c r="B127" s="12">
        <f t="shared" si="10"/>
        <v>1</v>
      </c>
      <c r="C127" s="13">
        <f t="shared" si="10"/>
        <v>6.1330999999999998</v>
      </c>
      <c r="D127" s="12"/>
      <c r="E127" s="13"/>
      <c r="F127" s="12">
        <v>1</v>
      </c>
      <c r="G127" s="13">
        <v>6.1330999999999998</v>
      </c>
    </row>
    <row r="128" spans="1:7" ht="18.75" x14ac:dyDescent="0.2">
      <c r="A128" s="22" t="s">
        <v>125</v>
      </c>
      <c r="B128" s="12">
        <f t="shared" si="10"/>
        <v>1</v>
      </c>
      <c r="C128" s="13">
        <f t="shared" si="10"/>
        <v>4.5720999999999998</v>
      </c>
      <c r="D128" s="12"/>
      <c r="E128" s="13"/>
      <c r="F128" s="12">
        <v>1</v>
      </c>
      <c r="G128" s="13">
        <v>4.5720999999999998</v>
      </c>
    </row>
    <row r="129" spans="1:7" ht="18.75" x14ac:dyDescent="0.2">
      <c r="A129" s="22" t="s">
        <v>126</v>
      </c>
      <c r="B129" s="12">
        <f t="shared" si="10"/>
        <v>1</v>
      </c>
      <c r="C129" s="13">
        <f t="shared" si="10"/>
        <v>5.4218000000000002</v>
      </c>
      <c r="D129" s="12"/>
      <c r="E129" s="13"/>
      <c r="F129" s="12">
        <v>1</v>
      </c>
      <c r="G129" s="13">
        <v>5.4218000000000002</v>
      </c>
    </row>
    <row r="130" spans="1:7" ht="18.75" x14ac:dyDescent="0.2">
      <c r="A130" s="24" t="s">
        <v>26</v>
      </c>
      <c r="B130" s="17">
        <f t="shared" ref="B130:G130" si="11">SUM(B123:B129)</f>
        <v>7</v>
      </c>
      <c r="C130" s="18">
        <f t="shared" si="11"/>
        <v>64.442700000000002</v>
      </c>
      <c r="D130" s="17">
        <f t="shared" si="11"/>
        <v>1</v>
      </c>
      <c r="E130" s="18">
        <f t="shared" si="11"/>
        <v>30</v>
      </c>
      <c r="F130" s="17">
        <f t="shared" si="11"/>
        <v>6</v>
      </c>
      <c r="G130" s="18">
        <f t="shared" si="11"/>
        <v>34.442699999999995</v>
      </c>
    </row>
    <row r="131" spans="1:7" s="19" customFormat="1" ht="18.75" x14ac:dyDescent="0.2">
      <c r="A131" s="52" t="s">
        <v>127</v>
      </c>
      <c r="B131" s="52"/>
      <c r="C131" s="52"/>
      <c r="D131" s="52"/>
      <c r="E131" s="52"/>
      <c r="F131" s="52"/>
      <c r="G131" s="52"/>
    </row>
    <row r="132" spans="1:7" s="19" customFormat="1" ht="18.75" x14ac:dyDescent="0.2">
      <c r="A132" s="22" t="s">
        <v>128</v>
      </c>
      <c r="B132" s="25">
        <f>D132+F132</f>
        <v>1</v>
      </c>
      <c r="C132" s="26">
        <f>E132+G132</f>
        <v>19</v>
      </c>
      <c r="D132" s="25"/>
      <c r="E132" s="27"/>
      <c r="F132" s="25">
        <v>1</v>
      </c>
      <c r="G132" s="26">
        <v>19</v>
      </c>
    </row>
    <row r="133" spans="1:7" s="19" customFormat="1" ht="18.75" x14ac:dyDescent="0.2">
      <c r="A133" s="22" t="s">
        <v>129</v>
      </c>
      <c r="B133" s="25">
        <f>D133+F133</f>
        <v>3</v>
      </c>
      <c r="C133" s="26">
        <f>E133+G133</f>
        <v>18.695300000000007</v>
      </c>
      <c r="D133" s="12"/>
      <c r="E133" s="13"/>
      <c r="F133" s="12">
        <f>2+1</f>
        <v>3</v>
      </c>
      <c r="G133" s="13">
        <f>32.9778+5+3.6953-22.9778</f>
        <v>18.695300000000007</v>
      </c>
    </row>
    <row r="134" spans="1:7" s="31" customFormat="1" ht="19.5" customHeight="1" x14ac:dyDescent="0.2">
      <c r="A134" s="28" t="s">
        <v>130</v>
      </c>
      <c r="B134" s="29">
        <f t="shared" ref="B134:C144" si="12">D134+F134</f>
        <v>6</v>
      </c>
      <c r="C134" s="30">
        <f t="shared" si="12"/>
        <v>61.469499999999996</v>
      </c>
      <c r="D134" s="12">
        <v>3</v>
      </c>
      <c r="E134" s="13">
        <f>9.9506+9.267+20</f>
        <v>39.217599999999997</v>
      </c>
      <c r="F134" s="12">
        <v>3</v>
      </c>
      <c r="G134" s="13">
        <f>8.5694+17.7825-2.3-1.8</f>
        <v>22.251899999999999</v>
      </c>
    </row>
    <row r="135" spans="1:7" s="19" customFormat="1" ht="18.75" x14ac:dyDescent="0.2">
      <c r="A135" s="22" t="s">
        <v>131</v>
      </c>
      <c r="B135" s="25">
        <f t="shared" si="12"/>
        <v>3</v>
      </c>
      <c r="C135" s="26">
        <f t="shared" si="12"/>
        <v>35.671500000000002</v>
      </c>
      <c r="D135" s="12">
        <v>1</v>
      </c>
      <c r="E135" s="13">
        <v>0.9</v>
      </c>
      <c r="F135" s="12">
        <v>2</v>
      </c>
      <c r="G135" s="13">
        <f>28+6.7715</f>
        <v>34.771500000000003</v>
      </c>
    </row>
    <row r="136" spans="1:7" s="19" customFormat="1" ht="18.75" x14ac:dyDescent="0.2">
      <c r="A136" s="22" t="s">
        <v>132</v>
      </c>
      <c r="B136" s="25">
        <f t="shared" si="12"/>
        <v>2</v>
      </c>
      <c r="C136" s="26">
        <f t="shared" si="12"/>
        <v>8.2937000000000012</v>
      </c>
      <c r="D136" s="12">
        <v>1</v>
      </c>
      <c r="E136" s="13">
        <v>2.2783000000000002</v>
      </c>
      <c r="F136" s="12">
        <v>1</v>
      </c>
      <c r="G136" s="13">
        <f>11.1271-5.1117</f>
        <v>6.0154000000000005</v>
      </c>
    </row>
    <row r="137" spans="1:7" s="19" customFormat="1" ht="18.75" x14ac:dyDescent="0.2">
      <c r="A137" s="22" t="s">
        <v>133</v>
      </c>
      <c r="B137" s="25">
        <f t="shared" si="12"/>
        <v>4</v>
      </c>
      <c r="C137" s="26">
        <f t="shared" si="12"/>
        <v>73.7089</v>
      </c>
      <c r="D137" s="12">
        <v>1</v>
      </c>
      <c r="E137" s="13">
        <v>18</v>
      </c>
      <c r="F137" s="12">
        <f>2+1</f>
        <v>3</v>
      </c>
      <c r="G137" s="13">
        <f>6+43.7089+[1]додатково!G11</f>
        <v>55.7089</v>
      </c>
    </row>
    <row r="138" spans="1:7" s="19" customFormat="1" ht="18.75" x14ac:dyDescent="0.2">
      <c r="A138" s="22" t="s">
        <v>134</v>
      </c>
      <c r="B138" s="25">
        <f t="shared" si="12"/>
        <v>1</v>
      </c>
      <c r="C138" s="26">
        <f t="shared" si="12"/>
        <v>12.4857</v>
      </c>
      <c r="D138" s="12"/>
      <c r="E138" s="13"/>
      <c r="F138" s="12">
        <v>1</v>
      </c>
      <c r="G138" s="13">
        <f>14.79-2.3043</f>
        <v>12.4857</v>
      </c>
    </row>
    <row r="139" spans="1:7" s="19" customFormat="1" ht="18.75" x14ac:dyDescent="0.2">
      <c r="A139" s="22" t="s">
        <v>135</v>
      </c>
      <c r="B139" s="25">
        <f t="shared" si="12"/>
        <v>1</v>
      </c>
      <c r="C139" s="26">
        <f t="shared" si="12"/>
        <v>13.445900000000005</v>
      </c>
      <c r="D139" s="12"/>
      <c r="E139" s="13"/>
      <c r="F139" s="12">
        <f>2+3-3-1</f>
        <v>1</v>
      </c>
      <c r="G139" s="13">
        <f>20.3331+24.3866-18.0738-13.2</f>
        <v>13.445900000000005</v>
      </c>
    </row>
    <row r="140" spans="1:7" s="19" customFormat="1" ht="18.75" x14ac:dyDescent="0.2">
      <c r="A140" s="22" t="s">
        <v>136</v>
      </c>
      <c r="B140" s="25">
        <f t="shared" si="12"/>
        <v>6</v>
      </c>
      <c r="C140" s="26">
        <f t="shared" si="12"/>
        <v>23.05</v>
      </c>
      <c r="D140" s="12">
        <f>1+1</f>
        <v>2</v>
      </c>
      <c r="E140" s="13">
        <f>5.4+5</f>
        <v>10.4</v>
      </c>
      <c r="F140" s="12">
        <v>4</v>
      </c>
      <c r="G140" s="13">
        <v>12.65</v>
      </c>
    </row>
    <row r="141" spans="1:7" s="19" customFormat="1" ht="18.75" x14ac:dyDescent="0.2">
      <c r="A141" s="22" t="s">
        <v>137</v>
      </c>
      <c r="B141" s="25">
        <f t="shared" si="12"/>
        <v>2</v>
      </c>
      <c r="C141" s="26">
        <f t="shared" si="12"/>
        <v>9.5497999999999994</v>
      </c>
      <c r="D141" s="12"/>
      <c r="E141" s="13"/>
      <c r="F141" s="12">
        <v>2</v>
      </c>
      <c r="G141" s="13">
        <v>9.5497999999999994</v>
      </c>
    </row>
    <row r="142" spans="1:7" s="19" customFormat="1" ht="18.75" x14ac:dyDescent="0.2">
      <c r="A142" s="22" t="s">
        <v>138</v>
      </c>
      <c r="B142" s="25">
        <f t="shared" si="12"/>
        <v>6</v>
      </c>
      <c r="C142" s="26">
        <f t="shared" si="12"/>
        <v>23.071999999999999</v>
      </c>
      <c r="D142" s="12"/>
      <c r="E142" s="13"/>
      <c r="F142" s="12">
        <v>6</v>
      </c>
      <c r="G142" s="13">
        <f>7+16.072</f>
        <v>23.071999999999999</v>
      </c>
    </row>
    <row r="143" spans="1:7" s="19" customFormat="1" ht="18.75" x14ac:dyDescent="0.2">
      <c r="A143" s="22" t="s">
        <v>139</v>
      </c>
      <c r="B143" s="25">
        <f t="shared" si="12"/>
        <v>1</v>
      </c>
      <c r="C143" s="26">
        <f t="shared" si="12"/>
        <v>6</v>
      </c>
      <c r="D143" s="12"/>
      <c r="E143" s="13"/>
      <c r="F143" s="12">
        <v>1</v>
      </c>
      <c r="G143" s="13">
        <v>6</v>
      </c>
    </row>
    <row r="144" spans="1:7" s="19" customFormat="1" ht="18.75" x14ac:dyDescent="0.2">
      <c r="A144" s="22" t="s">
        <v>140</v>
      </c>
      <c r="B144" s="25">
        <f t="shared" si="12"/>
        <v>7</v>
      </c>
      <c r="C144" s="26">
        <f t="shared" si="12"/>
        <v>40.732500000000002</v>
      </c>
      <c r="D144" s="12"/>
      <c r="E144" s="13"/>
      <c r="F144" s="12">
        <v>7</v>
      </c>
      <c r="G144" s="13">
        <v>40.732500000000002</v>
      </c>
    </row>
    <row r="145" spans="1:7" s="19" customFormat="1" ht="18.75" x14ac:dyDescent="0.2">
      <c r="A145" s="24" t="s">
        <v>26</v>
      </c>
      <c r="B145" s="17">
        <f>SUM(B132:B144)</f>
        <v>43</v>
      </c>
      <c r="C145" s="18">
        <f>SUM(C132:C144)</f>
        <v>345.1748</v>
      </c>
      <c r="D145" s="17">
        <f>SUM(D132:D141)</f>
        <v>8</v>
      </c>
      <c r="E145" s="18">
        <f>SUM(E132:E141)</f>
        <v>70.795900000000003</v>
      </c>
      <c r="F145" s="17">
        <f>SUM(F132:F144)</f>
        <v>35</v>
      </c>
      <c r="G145" s="18">
        <f>SUM(G132:G144)</f>
        <v>274.37890000000004</v>
      </c>
    </row>
    <row r="146" spans="1:7" ht="18.75" x14ac:dyDescent="0.2">
      <c r="A146" s="52" t="s">
        <v>141</v>
      </c>
      <c r="B146" s="52"/>
      <c r="C146" s="52"/>
      <c r="D146" s="52"/>
      <c r="E146" s="52"/>
      <c r="F146" s="52"/>
      <c r="G146" s="52"/>
    </row>
    <row r="147" spans="1:7" ht="18.75" x14ac:dyDescent="0.2">
      <c r="A147" s="22" t="s">
        <v>142</v>
      </c>
      <c r="B147" s="12">
        <f t="shared" ref="B147:C156" si="13">D147+F147</f>
        <v>3</v>
      </c>
      <c r="C147" s="13">
        <f t="shared" si="13"/>
        <v>51.585000000000001</v>
      </c>
      <c r="D147" s="12">
        <v>3</v>
      </c>
      <c r="E147" s="13">
        <f>27.44+16.145+8</f>
        <v>51.585000000000001</v>
      </c>
      <c r="F147" s="12"/>
      <c r="G147" s="13"/>
    </row>
    <row r="148" spans="1:7" ht="18.75" x14ac:dyDescent="0.2">
      <c r="A148" s="22" t="s">
        <v>143</v>
      </c>
      <c r="B148" s="12">
        <f t="shared" si="13"/>
        <v>1</v>
      </c>
      <c r="C148" s="13">
        <f t="shared" si="13"/>
        <v>1</v>
      </c>
      <c r="D148" s="12">
        <v>1</v>
      </c>
      <c r="E148" s="13">
        <v>1</v>
      </c>
      <c r="F148" s="12"/>
      <c r="G148" s="13"/>
    </row>
    <row r="149" spans="1:7" ht="18.75" x14ac:dyDescent="0.2">
      <c r="A149" s="22" t="s">
        <v>144</v>
      </c>
      <c r="B149" s="12">
        <f t="shared" si="13"/>
        <v>1</v>
      </c>
      <c r="C149" s="13">
        <f t="shared" si="13"/>
        <v>11.04</v>
      </c>
      <c r="D149" s="12">
        <v>1</v>
      </c>
      <c r="E149" s="13">
        <v>11.04</v>
      </c>
      <c r="F149" s="12"/>
      <c r="G149" s="13"/>
    </row>
    <row r="150" spans="1:7" ht="18.75" x14ac:dyDescent="0.2">
      <c r="A150" s="22" t="s">
        <v>145</v>
      </c>
      <c r="B150" s="12">
        <f t="shared" si="13"/>
        <v>1</v>
      </c>
      <c r="C150" s="13">
        <f t="shared" si="13"/>
        <v>8.56</v>
      </c>
      <c r="D150" s="12">
        <v>1</v>
      </c>
      <c r="E150" s="13">
        <v>8.56</v>
      </c>
      <c r="F150" s="12"/>
      <c r="G150" s="13"/>
    </row>
    <row r="151" spans="1:7" ht="18.75" x14ac:dyDescent="0.2">
      <c r="A151" s="22" t="s">
        <v>146</v>
      </c>
      <c r="B151" s="12">
        <f t="shared" si="13"/>
        <v>2</v>
      </c>
      <c r="C151" s="13">
        <f t="shared" si="13"/>
        <v>6.1597</v>
      </c>
      <c r="D151" s="12">
        <v>1</v>
      </c>
      <c r="E151" s="13">
        <v>2.66</v>
      </c>
      <c r="F151" s="12">
        <v>1</v>
      </c>
      <c r="G151" s="13">
        <v>3.4996999999999998</v>
      </c>
    </row>
    <row r="152" spans="1:7" ht="18.75" x14ac:dyDescent="0.2">
      <c r="A152" s="22" t="s">
        <v>147</v>
      </c>
      <c r="B152" s="12">
        <f t="shared" si="13"/>
        <v>2</v>
      </c>
      <c r="C152" s="13">
        <f t="shared" si="13"/>
        <v>34.402999999999999</v>
      </c>
      <c r="D152" s="12">
        <v>1</v>
      </c>
      <c r="E152" s="13">
        <v>15.08</v>
      </c>
      <c r="F152" s="12">
        <v>1</v>
      </c>
      <c r="G152" s="13">
        <v>19.323</v>
      </c>
    </row>
    <row r="153" spans="1:7" ht="18.75" x14ac:dyDescent="0.2">
      <c r="A153" s="22" t="s">
        <v>148</v>
      </c>
      <c r="B153" s="12">
        <f t="shared" si="13"/>
        <v>1</v>
      </c>
      <c r="C153" s="13">
        <f t="shared" si="13"/>
        <v>13.2621</v>
      </c>
      <c r="D153" s="12">
        <v>1</v>
      </c>
      <c r="E153" s="13">
        <v>13.2621</v>
      </c>
      <c r="F153" s="12"/>
      <c r="G153" s="13"/>
    </row>
    <row r="154" spans="1:7" ht="18.75" x14ac:dyDescent="0.2">
      <c r="A154" s="22" t="s">
        <v>149</v>
      </c>
      <c r="B154" s="12">
        <f t="shared" si="13"/>
        <v>1</v>
      </c>
      <c r="C154" s="13">
        <f t="shared" si="13"/>
        <v>23.85</v>
      </c>
      <c r="D154" s="12"/>
      <c r="E154" s="13"/>
      <c r="F154" s="12">
        <v>1</v>
      </c>
      <c r="G154" s="13">
        <v>23.85</v>
      </c>
    </row>
    <row r="155" spans="1:7" ht="18.75" x14ac:dyDescent="0.2">
      <c r="A155" s="22" t="s">
        <v>150</v>
      </c>
      <c r="B155" s="12">
        <f t="shared" si="13"/>
        <v>1</v>
      </c>
      <c r="C155" s="13">
        <f t="shared" si="13"/>
        <v>0.2</v>
      </c>
      <c r="D155" s="12"/>
      <c r="E155" s="13"/>
      <c r="F155" s="12">
        <v>1</v>
      </c>
      <c r="G155" s="13">
        <v>0.2</v>
      </c>
    </row>
    <row r="156" spans="1:7" ht="18.75" x14ac:dyDescent="0.2">
      <c r="A156" s="22" t="s">
        <v>151</v>
      </c>
      <c r="B156" s="12">
        <f t="shared" si="13"/>
        <v>2</v>
      </c>
      <c r="C156" s="13">
        <f t="shared" si="13"/>
        <v>11.3</v>
      </c>
      <c r="D156" s="12"/>
      <c r="E156" s="13"/>
      <c r="F156" s="12">
        <v>2</v>
      </c>
      <c r="G156" s="23">
        <v>11.3</v>
      </c>
    </row>
    <row r="157" spans="1:7" ht="18.75" x14ac:dyDescent="0.2">
      <c r="A157" s="24" t="s">
        <v>26</v>
      </c>
      <c r="B157" s="17">
        <f>SUM(B147:B156)</f>
        <v>15</v>
      </c>
      <c r="C157" s="18">
        <f>SUM(C147:C156)</f>
        <v>161.35980000000001</v>
      </c>
      <c r="D157" s="17">
        <f>SUM(D147:D154)</f>
        <v>9</v>
      </c>
      <c r="E157" s="18">
        <f>SUM(E147:E154)</f>
        <v>103.1871</v>
      </c>
      <c r="F157" s="17">
        <f>SUM(F147:F156)</f>
        <v>6</v>
      </c>
      <c r="G157" s="18">
        <f>SUM(G147:G156)</f>
        <v>58.172700000000006</v>
      </c>
    </row>
    <row r="158" spans="1:7" ht="18.75" x14ac:dyDescent="0.2">
      <c r="A158" s="52" t="s">
        <v>152</v>
      </c>
      <c r="B158" s="52"/>
      <c r="C158" s="52"/>
      <c r="D158" s="52"/>
      <c r="E158" s="52"/>
      <c r="F158" s="52"/>
      <c r="G158" s="52"/>
    </row>
    <row r="159" spans="1:7" s="19" customFormat="1" ht="18.75" x14ac:dyDescent="0.2">
      <c r="A159" s="22" t="s">
        <v>153</v>
      </c>
      <c r="B159" s="12">
        <f t="shared" ref="B159:C171" si="14">D159+F159</f>
        <v>10</v>
      </c>
      <c r="C159" s="13">
        <f t="shared" si="14"/>
        <v>252.08590000000001</v>
      </c>
      <c r="D159" s="12">
        <v>1</v>
      </c>
      <c r="E159" s="13">
        <v>39.546100000000003</v>
      </c>
      <c r="F159" s="12">
        <v>9</v>
      </c>
      <c r="G159" s="13">
        <f>191.0987+4.4+17.0411</f>
        <v>212.53980000000001</v>
      </c>
    </row>
    <row r="160" spans="1:7" s="19" customFormat="1" ht="18.75" x14ac:dyDescent="0.2">
      <c r="A160" s="22" t="s">
        <v>154</v>
      </c>
      <c r="B160" s="12">
        <f t="shared" si="14"/>
        <v>2</v>
      </c>
      <c r="C160" s="13">
        <f t="shared" si="14"/>
        <v>55.873699999999999</v>
      </c>
      <c r="D160" s="12">
        <v>2</v>
      </c>
      <c r="E160" s="13">
        <f>28.1626+[1]Лист1!I172</f>
        <v>55.873699999999999</v>
      </c>
      <c r="F160" s="12"/>
      <c r="G160" s="13"/>
    </row>
    <row r="161" spans="1:7" s="19" customFormat="1" ht="18.75" x14ac:dyDescent="0.2">
      <c r="A161" s="22" t="s">
        <v>155</v>
      </c>
      <c r="B161" s="12">
        <f t="shared" si="14"/>
        <v>7</v>
      </c>
      <c r="C161" s="13">
        <f t="shared" si="14"/>
        <v>117.35890000000001</v>
      </c>
      <c r="D161" s="12">
        <v>3</v>
      </c>
      <c r="E161" s="13">
        <f>54.4189</f>
        <v>54.418900000000001</v>
      </c>
      <c r="F161" s="12">
        <v>4</v>
      </c>
      <c r="G161" s="13">
        <v>62.94</v>
      </c>
    </row>
    <row r="162" spans="1:7" s="19" customFormat="1" ht="18.75" x14ac:dyDescent="0.2">
      <c r="A162" s="22" t="s">
        <v>156</v>
      </c>
      <c r="B162" s="12">
        <f t="shared" si="14"/>
        <v>2</v>
      </c>
      <c r="C162" s="13">
        <f t="shared" si="14"/>
        <v>25.6</v>
      </c>
      <c r="D162" s="12"/>
      <c r="E162" s="13"/>
      <c r="F162" s="12">
        <v>2</v>
      </c>
      <c r="G162" s="13">
        <f>[1]Лист1!M145+[1]Лист1!M146</f>
        <v>25.6</v>
      </c>
    </row>
    <row r="163" spans="1:7" s="19" customFormat="1" ht="18.75" x14ac:dyDescent="0.2">
      <c r="A163" s="22" t="s">
        <v>157</v>
      </c>
      <c r="B163" s="12">
        <f t="shared" si="14"/>
        <v>2</v>
      </c>
      <c r="C163" s="13">
        <f t="shared" si="14"/>
        <v>46.560399999999994</v>
      </c>
      <c r="D163" s="12"/>
      <c r="E163" s="13"/>
      <c r="F163" s="12">
        <v>2</v>
      </c>
      <c r="G163" s="13">
        <f>[1]Лист1!M147+[1]Лист1!M148</f>
        <v>46.560399999999994</v>
      </c>
    </row>
    <row r="164" spans="1:7" s="19" customFormat="1" ht="18.75" x14ac:dyDescent="0.2">
      <c r="A164" s="22" t="s">
        <v>158</v>
      </c>
      <c r="B164" s="12">
        <f t="shared" si="14"/>
        <v>2</v>
      </c>
      <c r="C164" s="13">
        <f t="shared" si="14"/>
        <v>37.616900000000001</v>
      </c>
      <c r="D164" s="12"/>
      <c r="E164" s="13"/>
      <c r="F164" s="12">
        <v>2</v>
      </c>
      <c r="G164" s="13">
        <f>[1]Лист1!M149+[1]Лист1!M150</f>
        <v>37.616900000000001</v>
      </c>
    </row>
    <row r="165" spans="1:7" s="19" customFormat="1" ht="18.75" x14ac:dyDescent="0.2">
      <c r="A165" s="22" t="s">
        <v>159</v>
      </c>
      <c r="B165" s="12">
        <f t="shared" si="14"/>
        <v>5</v>
      </c>
      <c r="C165" s="13">
        <f t="shared" si="14"/>
        <v>92.645700000000005</v>
      </c>
      <c r="D165" s="12">
        <v>1</v>
      </c>
      <c r="E165" s="13">
        <v>10.1005</v>
      </c>
      <c r="F165" s="12">
        <v>4</v>
      </c>
      <c r="G165" s="13">
        <f>[1]Лист1!M151+[1]Лист1!M152+[1]Лист1!M153+[1]Лист1!M154</f>
        <v>82.545200000000008</v>
      </c>
    </row>
    <row r="166" spans="1:7" s="19" customFormat="1" ht="18.75" x14ac:dyDescent="0.2">
      <c r="A166" s="22" t="s">
        <v>160</v>
      </c>
      <c r="B166" s="12">
        <f t="shared" si="14"/>
        <v>1</v>
      </c>
      <c r="C166" s="13">
        <f t="shared" si="14"/>
        <v>21.9223</v>
      </c>
      <c r="D166" s="12"/>
      <c r="E166" s="13"/>
      <c r="F166" s="12">
        <v>1</v>
      </c>
      <c r="G166" s="13">
        <v>21.9223</v>
      </c>
    </row>
    <row r="167" spans="1:7" s="19" customFormat="1" ht="18.75" x14ac:dyDescent="0.2">
      <c r="A167" s="22" t="s">
        <v>161</v>
      </c>
      <c r="B167" s="12">
        <f t="shared" si="14"/>
        <v>8</v>
      </c>
      <c r="C167" s="13">
        <f t="shared" si="14"/>
        <v>94.201599999999999</v>
      </c>
      <c r="D167" s="12"/>
      <c r="E167" s="13"/>
      <c r="F167" s="12">
        <v>8</v>
      </c>
      <c r="G167" s="13">
        <v>94.201599999999999</v>
      </c>
    </row>
    <row r="168" spans="1:7" s="19" customFormat="1" ht="18.75" x14ac:dyDescent="0.2">
      <c r="A168" s="22" t="s">
        <v>162</v>
      </c>
      <c r="B168" s="12">
        <f t="shared" si="14"/>
        <v>4</v>
      </c>
      <c r="C168" s="13">
        <f t="shared" si="14"/>
        <v>55.819699999999997</v>
      </c>
      <c r="D168" s="12"/>
      <c r="E168" s="13"/>
      <c r="F168" s="12">
        <v>4</v>
      </c>
      <c r="G168" s="13">
        <v>55.819699999999997</v>
      </c>
    </row>
    <row r="169" spans="1:7" s="19" customFormat="1" ht="18.75" x14ac:dyDescent="0.2">
      <c r="A169" s="22" t="s">
        <v>163</v>
      </c>
      <c r="B169" s="12">
        <f t="shared" si="14"/>
        <v>2</v>
      </c>
      <c r="C169" s="13">
        <f t="shared" si="14"/>
        <v>44.0214</v>
      </c>
      <c r="D169" s="12"/>
      <c r="E169" s="13"/>
      <c r="F169" s="12">
        <v>2</v>
      </c>
      <c r="G169" s="13">
        <v>44.0214</v>
      </c>
    </row>
    <row r="170" spans="1:7" s="19" customFormat="1" ht="18.75" x14ac:dyDescent="0.2">
      <c r="A170" s="22" t="s">
        <v>164</v>
      </c>
      <c r="B170" s="12">
        <f t="shared" si="14"/>
        <v>4</v>
      </c>
      <c r="C170" s="13">
        <f t="shared" si="14"/>
        <v>17.840299999999999</v>
      </c>
      <c r="D170" s="12">
        <v>1</v>
      </c>
      <c r="E170" s="13">
        <v>2.72</v>
      </c>
      <c r="F170" s="12">
        <f>2+1</f>
        <v>3</v>
      </c>
      <c r="G170" s="13">
        <f>12.0203+3.1</f>
        <v>15.1203</v>
      </c>
    </row>
    <row r="171" spans="1:7" s="19" customFormat="1" ht="18.75" x14ac:dyDescent="0.2">
      <c r="A171" s="22" t="s">
        <v>165</v>
      </c>
      <c r="B171" s="12">
        <f t="shared" si="14"/>
        <v>2</v>
      </c>
      <c r="C171" s="13">
        <f t="shared" si="14"/>
        <v>21.799600000000002</v>
      </c>
      <c r="D171" s="12"/>
      <c r="E171" s="13"/>
      <c r="F171" s="12">
        <v>2</v>
      </c>
      <c r="G171" s="13">
        <v>21.799600000000002</v>
      </c>
    </row>
    <row r="172" spans="1:7" ht="18.75" x14ac:dyDescent="0.2">
      <c r="A172" s="24" t="s">
        <v>26</v>
      </c>
      <c r="B172" s="17">
        <f>SUM(B159:B171)</f>
        <v>51</v>
      </c>
      <c r="C172" s="18">
        <f>SUM(C159:C171)</f>
        <v>883.34640000000002</v>
      </c>
      <c r="D172" s="17">
        <f>SUM(D159:D170)</f>
        <v>8</v>
      </c>
      <c r="E172" s="18">
        <f>SUM(E159:E170)</f>
        <v>162.65920000000003</v>
      </c>
      <c r="F172" s="17">
        <f>SUM(F159:F171)</f>
        <v>43</v>
      </c>
      <c r="G172" s="18">
        <f>SUM(G159:G171)</f>
        <v>720.68720000000019</v>
      </c>
    </row>
    <row r="173" spans="1:7" ht="18.75" x14ac:dyDescent="0.2">
      <c r="A173" s="52" t="s">
        <v>166</v>
      </c>
      <c r="B173" s="52"/>
      <c r="C173" s="52"/>
      <c r="D173" s="52"/>
      <c r="E173" s="52"/>
      <c r="F173" s="52"/>
      <c r="G173" s="52"/>
    </row>
    <row r="174" spans="1:7" ht="18.75" x14ac:dyDescent="0.2">
      <c r="A174" s="22" t="s">
        <v>167</v>
      </c>
      <c r="B174" s="12">
        <f t="shared" ref="B174:C191" si="15">D174+F174</f>
        <v>1</v>
      </c>
      <c r="C174" s="13">
        <f t="shared" si="15"/>
        <v>17.487500000000001</v>
      </c>
      <c r="D174" s="12">
        <v>1</v>
      </c>
      <c r="E174" s="13">
        <v>17.487500000000001</v>
      </c>
      <c r="F174" s="12"/>
      <c r="G174" s="13"/>
    </row>
    <row r="175" spans="1:7" ht="18.75" x14ac:dyDescent="0.2">
      <c r="A175" s="22" t="s">
        <v>82</v>
      </c>
      <c r="B175" s="12">
        <f t="shared" si="15"/>
        <v>1</v>
      </c>
      <c r="C175" s="13">
        <f t="shared" si="15"/>
        <v>5.7645999999999997</v>
      </c>
      <c r="D175" s="12">
        <v>1</v>
      </c>
      <c r="E175" s="13">
        <v>5.7645999999999997</v>
      </c>
      <c r="F175" s="12"/>
      <c r="G175" s="13"/>
    </row>
    <row r="176" spans="1:7" ht="18.75" x14ac:dyDescent="0.2">
      <c r="A176" s="22" t="s">
        <v>168</v>
      </c>
      <c r="B176" s="12">
        <f t="shared" si="15"/>
        <v>1</v>
      </c>
      <c r="C176" s="13">
        <f t="shared" si="15"/>
        <v>7.4062000000000001</v>
      </c>
      <c r="D176" s="12">
        <v>1</v>
      </c>
      <c r="E176" s="13">
        <v>7.4062000000000001</v>
      </c>
      <c r="F176" s="12"/>
      <c r="G176" s="13"/>
    </row>
    <row r="177" spans="1:7" s="19" customFormat="1" ht="18.75" x14ac:dyDescent="0.2">
      <c r="A177" s="22" t="s">
        <v>169</v>
      </c>
      <c r="B177" s="12">
        <f t="shared" si="15"/>
        <v>5</v>
      </c>
      <c r="C177" s="13">
        <f t="shared" si="15"/>
        <v>26.392099999999999</v>
      </c>
      <c r="D177" s="12">
        <v>1</v>
      </c>
      <c r="E177" s="13">
        <v>5.1524000000000001</v>
      </c>
      <c r="F177" s="12">
        <f>1+1+1+1</f>
        <v>4</v>
      </c>
      <c r="G177" s="13">
        <f>9.503+2+8.1367+1.6</f>
        <v>21.239699999999999</v>
      </c>
    </row>
    <row r="178" spans="1:7" ht="18.75" x14ac:dyDescent="0.2">
      <c r="A178" s="22" t="s">
        <v>170</v>
      </c>
      <c r="B178" s="12">
        <f t="shared" si="15"/>
        <v>5</v>
      </c>
      <c r="C178" s="13">
        <f t="shared" si="15"/>
        <v>32.994900000000001</v>
      </c>
      <c r="D178" s="12"/>
      <c r="E178" s="13"/>
      <c r="F178" s="12">
        <v>5</v>
      </c>
      <c r="G178" s="13">
        <f>5.8949+16+8+3.1</f>
        <v>32.994900000000001</v>
      </c>
    </row>
    <row r="179" spans="1:7" ht="18.75" x14ac:dyDescent="0.2">
      <c r="A179" s="22" t="s">
        <v>171</v>
      </c>
      <c r="B179" s="12">
        <f t="shared" si="15"/>
        <v>2</v>
      </c>
      <c r="C179" s="13">
        <f t="shared" si="15"/>
        <v>12.6531</v>
      </c>
      <c r="D179" s="12">
        <v>1</v>
      </c>
      <c r="E179" s="13">
        <v>7.4233000000000002</v>
      </c>
      <c r="F179" s="12">
        <v>1</v>
      </c>
      <c r="G179" s="13">
        <f>5.2298</f>
        <v>5.2298</v>
      </c>
    </row>
    <row r="180" spans="1:7" ht="18.75" x14ac:dyDescent="0.2">
      <c r="A180" s="22" t="s">
        <v>172</v>
      </c>
      <c r="B180" s="12">
        <f t="shared" si="15"/>
        <v>1</v>
      </c>
      <c r="C180" s="13">
        <f t="shared" si="15"/>
        <v>12</v>
      </c>
      <c r="D180" s="12"/>
      <c r="E180" s="13"/>
      <c r="F180" s="12">
        <v>1</v>
      </c>
      <c r="G180" s="13">
        <v>12</v>
      </c>
    </row>
    <row r="181" spans="1:7" ht="18.75" x14ac:dyDescent="0.2">
      <c r="A181" s="22" t="s">
        <v>134</v>
      </c>
      <c r="B181" s="12">
        <f t="shared" si="15"/>
        <v>2</v>
      </c>
      <c r="C181" s="13">
        <f t="shared" si="15"/>
        <v>6.8</v>
      </c>
      <c r="D181" s="12"/>
      <c r="E181" s="13"/>
      <c r="F181" s="12">
        <v>2</v>
      </c>
      <c r="G181" s="13">
        <f>4+2.8</f>
        <v>6.8</v>
      </c>
    </row>
    <row r="182" spans="1:7" ht="18.75" x14ac:dyDescent="0.2">
      <c r="A182" s="22" t="s">
        <v>173</v>
      </c>
      <c r="B182" s="12">
        <f t="shared" si="15"/>
        <v>2</v>
      </c>
      <c r="C182" s="13">
        <f t="shared" si="15"/>
        <v>17.131700000000002</v>
      </c>
      <c r="D182" s="12"/>
      <c r="E182" s="13"/>
      <c r="F182" s="12">
        <f>2</f>
        <v>2</v>
      </c>
      <c r="G182" s="13">
        <f>18.289+8.4-9.5573</f>
        <v>17.131700000000002</v>
      </c>
    </row>
    <row r="183" spans="1:7" ht="18.75" x14ac:dyDescent="0.2">
      <c r="A183" s="22" t="s">
        <v>174</v>
      </c>
      <c r="B183" s="12">
        <f t="shared" si="15"/>
        <v>1</v>
      </c>
      <c r="C183" s="13">
        <f t="shared" si="15"/>
        <v>26.8</v>
      </c>
      <c r="D183" s="12"/>
      <c r="E183" s="13"/>
      <c r="F183" s="12">
        <v>1</v>
      </c>
      <c r="G183" s="13">
        <v>26.8</v>
      </c>
    </row>
    <row r="184" spans="1:7" ht="18.75" x14ac:dyDescent="0.2">
      <c r="A184" s="22" t="s">
        <v>175</v>
      </c>
      <c r="B184" s="12">
        <f t="shared" si="15"/>
        <v>1</v>
      </c>
      <c r="C184" s="13">
        <f t="shared" si="15"/>
        <v>15.548</v>
      </c>
      <c r="D184" s="12">
        <v>1</v>
      </c>
      <c r="E184" s="13">
        <f>[1]додатково!E13</f>
        <v>15.548</v>
      </c>
      <c r="F184" s="12"/>
      <c r="G184" s="13"/>
    </row>
    <row r="185" spans="1:7" ht="18.75" x14ac:dyDescent="0.2">
      <c r="A185" s="22" t="s">
        <v>176</v>
      </c>
      <c r="B185" s="12">
        <f t="shared" si="15"/>
        <v>2</v>
      </c>
      <c r="C185" s="13">
        <f t="shared" si="15"/>
        <v>16.7592</v>
      </c>
      <c r="D185" s="12"/>
      <c r="E185" s="13"/>
      <c r="F185" s="12">
        <f>1+1</f>
        <v>2</v>
      </c>
      <c r="G185" s="13">
        <f>11.9092+4.85</f>
        <v>16.7592</v>
      </c>
    </row>
    <row r="186" spans="1:7" ht="18.75" x14ac:dyDescent="0.2">
      <c r="A186" s="22" t="s">
        <v>177</v>
      </c>
      <c r="B186" s="12">
        <f t="shared" si="15"/>
        <v>1</v>
      </c>
      <c r="C186" s="13">
        <f t="shared" si="15"/>
        <v>2.8498000000000001</v>
      </c>
      <c r="D186" s="12">
        <v>1</v>
      </c>
      <c r="E186" s="13">
        <v>2.8498000000000001</v>
      </c>
      <c r="F186" s="12"/>
      <c r="G186" s="13"/>
    </row>
    <row r="187" spans="1:7" ht="18.75" x14ac:dyDescent="0.2">
      <c r="A187" s="22" t="s">
        <v>178</v>
      </c>
      <c r="B187" s="12">
        <f t="shared" si="15"/>
        <v>1</v>
      </c>
      <c r="C187" s="13">
        <f t="shared" si="15"/>
        <v>5.3822999999999999</v>
      </c>
      <c r="D187" s="12"/>
      <c r="E187" s="13"/>
      <c r="F187" s="12">
        <v>1</v>
      </c>
      <c r="G187" s="13">
        <v>5.3822999999999999</v>
      </c>
    </row>
    <row r="188" spans="1:7" ht="18.75" x14ac:dyDescent="0.2">
      <c r="A188" s="22" t="s">
        <v>179</v>
      </c>
      <c r="B188" s="12">
        <f t="shared" si="15"/>
        <v>3</v>
      </c>
      <c r="C188" s="13">
        <f t="shared" si="15"/>
        <v>2.5</v>
      </c>
      <c r="D188" s="12">
        <v>1</v>
      </c>
      <c r="E188" s="13">
        <v>0.5</v>
      </c>
      <c r="F188" s="12">
        <v>2</v>
      </c>
      <c r="G188" s="13">
        <v>2</v>
      </c>
    </row>
    <row r="189" spans="1:7" ht="18.75" x14ac:dyDescent="0.2">
      <c r="A189" s="22" t="s">
        <v>180</v>
      </c>
      <c r="B189" s="12">
        <f t="shared" si="15"/>
        <v>1</v>
      </c>
      <c r="C189" s="13">
        <f t="shared" si="15"/>
        <v>22.484999999999999</v>
      </c>
      <c r="D189" s="12"/>
      <c r="E189" s="13"/>
      <c r="F189" s="12">
        <v>1</v>
      </c>
      <c r="G189" s="13">
        <v>22.484999999999999</v>
      </c>
    </row>
    <row r="190" spans="1:7" ht="18.75" x14ac:dyDescent="0.2">
      <c r="A190" s="22" t="s">
        <v>181</v>
      </c>
      <c r="B190" s="12">
        <f t="shared" si="15"/>
        <v>1</v>
      </c>
      <c r="C190" s="13">
        <f t="shared" si="15"/>
        <v>12</v>
      </c>
      <c r="D190" s="12"/>
      <c r="E190" s="13"/>
      <c r="F190" s="12">
        <v>1</v>
      </c>
      <c r="G190" s="13">
        <v>12</v>
      </c>
    </row>
    <row r="191" spans="1:7" ht="18.75" x14ac:dyDescent="0.2">
      <c r="A191" s="22" t="s">
        <v>182</v>
      </c>
      <c r="B191" s="12">
        <f t="shared" si="15"/>
        <v>2</v>
      </c>
      <c r="C191" s="13">
        <f t="shared" si="15"/>
        <v>9.9867000000000008</v>
      </c>
      <c r="D191" s="12"/>
      <c r="E191" s="13"/>
      <c r="F191" s="12">
        <v>2</v>
      </c>
      <c r="G191" s="13">
        <f>6.7426+3.2441</f>
        <v>9.9867000000000008</v>
      </c>
    </row>
    <row r="192" spans="1:7" ht="18.75" x14ac:dyDescent="0.2">
      <c r="A192" s="24" t="s">
        <v>26</v>
      </c>
      <c r="B192" s="17">
        <f>SUM(B174:B191)</f>
        <v>33</v>
      </c>
      <c r="C192" s="18">
        <f>SUM(C174:C191)</f>
        <v>252.94109999999998</v>
      </c>
      <c r="D192" s="17">
        <f>SUM(D174:D188)</f>
        <v>8</v>
      </c>
      <c r="E192" s="18">
        <f>SUM(E174:E188)</f>
        <v>62.131799999999998</v>
      </c>
      <c r="F192" s="17">
        <f>SUM(F174:F191)</f>
        <v>25</v>
      </c>
      <c r="G192" s="18">
        <f>SUM(G174:G191)</f>
        <v>190.80929999999998</v>
      </c>
    </row>
    <row r="193" spans="1:7" ht="18.75" customHeight="1" x14ac:dyDescent="0.2">
      <c r="A193" s="52" t="s">
        <v>183</v>
      </c>
      <c r="B193" s="52"/>
      <c r="C193" s="52"/>
      <c r="D193" s="52"/>
      <c r="E193" s="52"/>
      <c r="F193" s="52"/>
      <c r="G193" s="52"/>
    </row>
    <row r="194" spans="1:7" ht="18.75" x14ac:dyDescent="0.2">
      <c r="A194" s="22" t="s">
        <v>184</v>
      </c>
      <c r="B194" s="25">
        <f t="shared" ref="B194:C207" si="16">D194+F194</f>
        <v>6</v>
      </c>
      <c r="C194" s="26">
        <f t="shared" si="16"/>
        <v>54.360199999999999</v>
      </c>
      <c r="D194" s="12">
        <v>3</v>
      </c>
      <c r="E194" s="13">
        <f>9.9385+5.86+8.0833</f>
        <v>23.881799999999998</v>
      </c>
      <c r="F194" s="12">
        <v>3</v>
      </c>
      <c r="G194" s="13">
        <f>38.5617-21.4386+13.3553</f>
        <v>30.478400000000001</v>
      </c>
    </row>
    <row r="195" spans="1:7" ht="18.75" x14ac:dyDescent="0.2">
      <c r="A195" s="22" t="s">
        <v>185</v>
      </c>
      <c r="B195" s="25">
        <f t="shared" si="16"/>
        <v>2</v>
      </c>
      <c r="C195" s="26">
        <f t="shared" si="16"/>
        <v>34.199399999999997</v>
      </c>
      <c r="D195" s="12">
        <v>1</v>
      </c>
      <c r="E195" s="13">
        <v>3.1377999999999999</v>
      </c>
      <c r="F195" s="12">
        <v>1</v>
      </c>
      <c r="G195" s="13">
        <v>31.061599999999999</v>
      </c>
    </row>
    <row r="196" spans="1:7" ht="18.75" x14ac:dyDescent="0.2">
      <c r="A196" s="22" t="s">
        <v>186</v>
      </c>
      <c r="B196" s="25">
        <f t="shared" si="16"/>
        <v>1</v>
      </c>
      <c r="C196" s="26">
        <f t="shared" si="16"/>
        <v>18.872700000000002</v>
      </c>
      <c r="D196" s="12">
        <v>1</v>
      </c>
      <c r="E196" s="13">
        <f>24.2727-5.4</f>
        <v>18.872700000000002</v>
      </c>
      <c r="F196" s="12"/>
      <c r="G196" s="13"/>
    </row>
    <row r="197" spans="1:7" ht="18.75" x14ac:dyDescent="0.2">
      <c r="A197" s="22" t="s">
        <v>187</v>
      </c>
      <c r="B197" s="25">
        <f t="shared" si="16"/>
        <v>4</v>
      </c>
      <c r="C197" s="26">
        <f t="shared" si="16"/>
        <v>21.238300000000002</v>
      </c>
      <c r="D197" s="12">
        <v>1</v>
      </c>
      <c r="E197" s="13">
        <f>12.5596-11.6596</f>
        <v>0.90000000000000036</v>
      </c>
      <c r="F197" s="12">
        <f>2+1</f>
        <v>3</v>
      </c>
      <c r="G197" s="13">
        <f>1.1+11.6596+7.5787</f>
        <v>20.3383</v>
      </c>
    </row>
    <row r="198" spans="1:7" ht="18.75" x14ac:dyDescent="0.2">
      <c r="A198" s="22" t="s">
        <v>188</v>
      </c>
      <c r="B198" s="25">
        <f t="shared" si="16"/>
        <v>3</v>
      </c>
      <c r="C198" s="26">
        <f t="shared" si="16"/>
        <v>9.3624000000000009</v>
      </c>
      <c r="D198" s="12">
        <v>2</v>
      </c>
      <c r="E198" s="13">
        <f>[1]Лист1!I205+[1]Лист1!I207</f>
        <v>3.9000000000000004</v>
      </c>
      <c r="F198" s="12">
        <v>1</v>
      </c>
      <c r="G198" s="13">
        <v>5.4623999999999997</v>
      </c>
    </row>
    <row r="199" spans="1:7" ht="18.75" x14ac:dyDescent="0.2">
      <c r="A199" s="22" t="s">
        <v>189</v>
      </c>
      <c r="B199" s="25">
        <f t="shared" si="16"/>
        <v>2</v>
      </c>
      <c r="C199" s="26">
        <f t="shared" si="16"/>
        <v>23.558099999999996</v>
      </c>
      <c r="D199" s="12"/>
      <c r="E199" s="13"/>
      <c r="F199" s="12">
        <v>2</v>
      </c>
      <c r="G199" s="13">
        <f>36.6581-13.1</f>
        <v>23.558099999999996</v>
      </c>
    </row>
    <row r="200" spans="1:7" ht="18.75" x14ac:dyDescent="0.2">
      <c r="A200" s="22" t="s">
        <v>137</v>
      </c>
      <c r="B200" s="25">
        <f t="shared" si="16"/>
        <v>2</v>
      </c>
      <c r="C200" s="26">
        <f t="shared" si="16"/>
        <v>3.1655000000000015</v>
      </c>
      <c r="D200" s="12">
        <v>1</v>
      </c>
      <c r="E200" s="13">
        <v>1.7</v>
      </c>
      <c r="F200" s="12">
        <v>1</v>
      </c>
      <c r="G200" s="13">
        <f>13.1346-9.0857-2.5834</f>
        <v>1.4655000000000014</v>
      </c>
    </row>
    <row r="201" spans="1:7" ht="18.75" x14ac:dyDescent="0.2">
      <c r="A201" s="22" t="s">
        <v>190</v>
      </c>
      <c r="B201" s="25">
        <f t="shared" si="16"/>
        <v>1</v>
      </c>
      <c r="C201" s="26">
        <f t="shared" si="16"/>
        <v>5</v>
      </c>
      <c r="D201" s="12"/>
      <c r="E201" s="13"/>
      <c r="F201" s="12">
        <v>1</v>
      </c>
      <c r="G201" s="13">
        <f>32.3978+5-32.3978</f>
        <v>5</v>
      </c>
    </row>
    <row r="202" spans="1:7" ht="18.75" x14ac:dyDescent="0.2">
      <c r="A202" s="22" t="s">
        <v>191</v>
      </c>
      <c r="B202" s="25">
        <f t="shared" si="16"/>
        <v>1</v>
      </c>
      <c r="C202" s="26">
        <f t="shared" si="16"/>
        <v>5</v>
      </c>
      <c r="D202" s="12"/>
      <c r="E202" s="13"/>
      <c r="F202" s="12">
        <v>1</v>
      </c>
      <c r="G202" s="13">
        <v>5</v>
      </c>
    </row>
    <row r="203" spans="1:7" ht="18.75" x14ac:dyDescent="0.2">
      <c r="A203" s="22" t="s">
        <v>192</v>
      </c>
      <c r="B203" s="25">
        <f t="shared" si="16"/>
        <v>1</v>
      </c>
      <c r="C203" s="26">
        <f t="shared" si="16"/>
        <v>6.4023000000000003</v>
      </c>
      <c r="D203" s="12"/>
      <c r="E203" s="13"/>
      <c r="F203" s="12">
        <v>1</v>
      </c>
      <c r="G203" s="13">
        <v>6.4023000000000003</v>
      </c>
    </row>
    <row r="204" spans="1:7" ht="18.75" x14ac:dyDescent="0.2">
      <c r="A204" s="22" t="s">
        <v>193</v>
      </c>
      <c r="B204" s="25">
        <f t="shared" si="16"/>
        <v>2</v>
      </c>
      <c r="C204" s="26">
        <f t="shared" si="16"/>
        <v>24.6371</v>
      </c>
      <c r="D204" s="12"/>
      <c r="E204" s="13"/>
      <c r="F204" s="12">
        <v>2</v>
      </c>
      <c r="G204" s="13">
        <f>12.2371+12.4</f>
        <v>24.6371</v>
      </c>
    </row>
    <row r="205" spans="1:7" ht="18.75" x14ac:dyDescent="0.2">
      <c r="A205" s="22" t="s">
        <v>194</v>
      </c>
      <c r="B205" s="25">
        <f t="shared" si="16"/>
        <v>1</v>
      </c>
      <c r="C205" s="26">
        <f t="shared" si="16"/>
        <v>8.4270999999999994</v>
      </c>
      <c r="D205" s="12">
        <v>1</v>
      </c>
      <c r="E205" s="13">
        <v>8.4270999999999994</v>
      </c>
      <c r="F205" s="12"/>
      <c r="G205" s="13"/>
    </row>
    <row r="206" spans="1:7" ht="18.75" x14ac:dyDescent="0.2">
      <c r="A206" s="22" t="s">
        <v>195</v>
      </c>
      <c r="B206" s="25">
        <f t="shared" si="16"/>
        <v>3</v>
      </c>
      <c r="C206" s="26">
        <f t="shared" si="16"/>
        <v>11.6563</v>
      </c>
      <c r="D206" s="12">
        <v>1</v>
      </c>
      <c r="E206" s="13">
        <v>1.5</v>
      </c>
      <c r="F206" s="12">
        <v>2</v>
      </c>
      <c r="G206" s="13">
        <f>11.6563-1.5</f>
        <v>10.1563</v>
      </c>
    </row>
    <row r="207" spans="1:7" ht="18.75" x14ac:dyDescent="0.2">
      <c r="A207" s="22" t="s">
        <v>196</v>
      </c>
      <c r="B207" s="25">
        <f t="shared" si="16"/>
        <v>1</v>
      </c>
      <c r="C207" s="26">
        <f t="shared" si="16"/>
        <v>3.5</v>
      </c>
      <c r="D207" s="12"/>
      <c r="E207" s="13"/>
      <c r="F207" s="12">
        <v>1</v>
      </c>
      <c r="G207" s="13">
        <v>3.5</v>
      </c>
    </row>
    <row r="208" spans="1:7" ht="18.75" x14ac:dyDescent="0.2">
      <c r="A208" s="24" t="s">
        <v>26</v>
      </c>
      <c r="B208" s="17">
        <f t="shared" ref="B208:G208" si="17">SUM(B194:B207)</f>
        <v>30</v>
      </c>
      <c r="C208" s="18">
        <f t="shared" si="17"/>
        <v>229.3794</v>
      </c>
      <c r="D208" s="17">
        <f t="shared" si="17"/>
        <v>11</v>
      </c>
      <c r="E208" s="18">
        <f t="shared" si="17"/>
        <v>62.319400000000002</v>
      </c>
      <c r="F208" s="17">
        <f t="shared" si="17"/>
        <v>19</v>
      </c>
      <c r="G208" s="18">
        <f t="shared" si="17"/>
        <v>167.06</v>
      </c>
    </row>
    <row r="209" spans="1:7" ht="18.75" customHeight="1" x14ac:dyDescent="0.2">
      <c r="A209" s="52" t="s">
        <v>197</v>
      </c>
      <c r="B209" s="52"/>
      <c r="C209" s="52"/>
      <c r="D209" s="52"/>
      <c r="E209" s="52"/>
      <c r="F209" s="52"/>
      <c r="G209" s="52"/>
    </row>
    <row r="210" spans="1:7" ht="18.75" x14ac:dyDescent="0.2">
      <c r="A210" s="22" t="s">
        <v>198</v>
      </c>
      <c r="B210" s="25">
        <f>D210+F210</f>
        <v>4</v>
      </c>
      <c r="C210" s="26">
        <f>E210+G210</f>
        <v>14.7006</v>
      </c>
      <c r="D210" s="12">
        <v>1</v>
      </c>
      <c r="E210" s="13">
        <v>2.6</v>
      </c>
      <c r="F210" s="12">
        <v>3</v>
      </c>
      <c r="G210" s="13">
        <f>6.3286+3.3752+2.3968</f>
        <v>12.1006</v>
      </c>
    </row>
    <row r="211" spans="1:7" ht="18.75" x14ac:dyDescent="0.2">
      <c r="A211" s="22" t="s">
        <v>199</v>
      </c>
      <c r="B211" s="25">
        <f>D211+F211</f>
        <v>6</v>
      </c>
      <c r="C211" s="26">
        <f>E211+G211</f>
        <v>36.507599999999996</v>
      </c>
      <c r="D211" s="12">
        <v>1</v>
      </c>
      <c r="E211" s="13">
        <v>15.5076</v>
      </c>
      <c r="F211" s="12">
        <v>5</v>
      </c>
      <c r="G211" s="13">
        <f>2.6+10+8.4</f>
        <v>21</v>
      </c>
    </row>
    <row r="212" spans="1:7" ht="18.75" x14ac:dyDescent="0.2">
      <c r="A212" s="22" t="s">
        <v>200</v>
      </c>
      <c r="B212" s="25">
        <f>D212+F212</f>
        <v>1</v>
      </c>
      <c r="C212" s="26">
        <f>D212+G212</f>
        <v>13.4366</v>
      </c>
      <c r="D212" s="12"/>
      <c r="E212" s="13"/>
      <c r="F212" s="12">
        <v>1</v>
      </c>
      <c r="G212" s="13">
        <f>13.4366</f>
        <v>13.4366</v>
      </c>
    </row>
    <row r="213" spans="1:7" ht="18.75" x14ac:dyDescent="0.2">
      <c r="A213" s="22" t="s">
        <v>201</v>
      </c>
      <c r="B213" s="25">
        <v>1</v>
      </c>
      <c r="C213" s="26">
        <f>G213</f>
        <v>20</v>
      </c>
      <c r="D213" s="12"/>
      <c r="E213" s="13"/>
      <c r="F213" s="12">
        <v>1</v>
      </c>
      <c r="G213" s="13">
        <v>20</v>
      </c>
    </row>
    <row r="214" spans="1:7" ht="18.75" x14ac:dyDescent="0.2">
      <c r="A214" s="22" t="s">
        <v>202</v>
      </c>
      <c r="B214" s="25">
        <v>1</v>
      </c>
      <c r="C214" s="26">
        <f>G214</f>
        <v>10</v>
      </c>
      <c r="D214" s="12"/>
      <c r="E214" s="13"/>
      <c r="F214" s="12">
        <v>1</v>
      </c>
      <c r="G214" s="13">
        <v>10</v>
      </c>
    </row>
    <row r="215" spans="1:7" ht="18.75" x14ac:dyDescent="0.2">
      <c r="A215" s="22" t="s">
        <v>203</v>
      </c>
      <c r="B215" s="25">
        <v>1</v>
      </c>
      <c r="C215" s="26">
        <f>G215</f>
        <v>20</v>
      </c>
      <c r="D215" s="12"/>
      <c r="E215" s="13"/>
      <c r="F215" s="12">
        <v>1</v>
      </c>
      <c r="G215" s="13">
        <v>20</v>
      </c>
    </row>
    <row r="216" spans="1:7" ht="18.75" x14ac:dyDescent="0.2">
      <c r="A216" s="24" t="s">
        <v>26</v>
      </c>
      <c r="B216" s="17">
        <f t="shared" ref="B216:G216" si="18">SUM(B210:B215)</f>
        <v>14</v>
      </c>
      <c r="C216" s="18">
        <f t="shared" si="18"/>
        <v>114.6448</v>
      </c>
      <c r="D216" s="17">
        <f t="shared" si="18"/>
        <v>2</v>
      </c>
      <c r="E216" s="18">
        <f t="shared" si="18"/>
        <v>18.107600000000001</v>
      </c>
      <c r="F216" s="17">
        <f t="shared" si="18"/>
        <v>12</v>
      </c>
      <c r="G216" s="18">
        <f t="shared" si="18"/>
        <v>96.537199999999999</v>
      </c>
    </row>
    <row r="217" spans="1:7" ht="18" customHeight="1" x14ac:dyDescent="0.2">
      <c r="A217" s="63" t="s">
        <v>204</v>
      </c>
      <c r="B217" s="63"/>
      <c r="C217" s="63"/>
      <c r="D217" s="63"/>
      <c r="E217" s="63"/>
      <c r="F217" s="63"/>
      <c r="G217" s="63"/>
    </row>
    <row r="218" spans="1:7" ht="18.75" x14ac:dyDescent="0.2">
      <c r="A218" s="32" t="s">
        <v>205</v>
      </c>
      <c r="B218" s="12">
        <f t="shared" ref="B218:C230" si="19">D218+F218</f>
        <v>3</v>
      </c>
      <c r="C218" s="13">
        <f t="shared" si="19"/>
        <v>18.1934</v>
      </c>
      <c r="D218" s="12">
        <v>3</v>
      </c>
      <c r="E218" s="13">
        <f>8.4509+4.7425+5</f>
        <v>18.1934</v>
      </c>
      <c r="F218" s="12"/>
      <c r="G218" s="13"/>
    </row>
    <row r="219" spans="1:7" ht="18.75" x14ac:dyDescent="0.2">
      <c r="A219" s="32" t="s">
        <v>206</v>
      </c>
      <c r="B219" s="12">
        <f t="shared" si="19"/>
        <v>3</v>
      </c>
      <c r="C219" s="13">
        <f t="shared" si="19"/>
        <v>29.266300000000001</v>
      </c>
      <c r="D219" s="12">
        <v>3</v>
      </c>
      <c r="E219" s="13">
        <f>21.41+7+0.8563</f>
        <v>29.266300000000001</v>
      </c>
      <c r="F219" s="12"/>
      <c r="G219" s="13"/>
    </row>
    <row r="220" spans="1:7" ht="18.75" x14ac:dyDescent="0.2">
      <c r="A220" s="32" t="s">
        <v>207</v>
      </c>
      <c r="B220" s="12">
        <f t="shared" si="19"/>
        <v>3</v>
      </c>
      <c r="C220" s="13">
        <f t="shared" si="19"/>
        <v>25</v>
      </c>
      <c r="D220" s="12">
        <f>1+1</f>
        <v>2</v>
      </c>
      <c r="E220" s="13">
        <f>14+5.5</f>
        <v>19.5</v>
      </c>
      <c r="F220" s="12">
        <v>1</v>
      </c>
      <c r="G220" s="13">
        <v>5.5</v>
      </c>
    </row>
    <row r="221" spans="1:7" ht="18.75" x14ac:dyDescent="0.2">
      <c r="A221" s="32" t="s">
        <v>208</v>
      </c>
      <c r="B221" s="12">
        <f t="shared" si="19"/>
        <v>2</v>
      </c>
      <c r="C221" s="13">
        <f t="shared" si="19"/>
        <v>4.9020000000000001</v>
      </c>
      <c r="D221" s="12">
        <v>2</v>
      </c>
      <c r="E221" s="13">
        <v>4.9020000000000001</v>
      </c>
      <c r="F221" s="12"/>
      <c r="G221" s="13"/>
    </row>
    <row r="222" spans="1:7" ht="18.75" x14ac:dyDescent="0.2">
      <c r="A222" s="32" t="s">
        <v>209</v>
      </c>
      <c r="B222" s="12">
        <f t="shared" si="19"/>
        <v>4</v>
      </c>
      <c r="C222" s="13">
        <f t="shared" si="19"/>
        <v>12.599499999999999</v>
      </c>
      <c r="D222" s="12">
        <f>1+4-1</f>
        <v>4</v>
      </c>
      <c r="E222" s="13">
        <f>1.5038+12.7272-1.6315</f>
        <v>12.599499999999999</v>
      </c>
      <c r="F222" s="12"/>
      <c r="G222" s="13"/>
    </row>
    <row r="223" spans="1:7" s="19" customFormat="1" ht="18.75" x14ac:dyDescent="0.2">
      <c r="A223" s="32" t="s">
        <v>210</v>
      </c>
      <c r="B223" s="12">
        <f t="shared" si="19"/>
        <v>2</v>
      </c>
      <c r="C223" s="13">
        <f t="shared" si="19"/>
        <v>3.6</v>
      </c>
      <c r="D223" s="12">
        <f>1+1</f>
        <v>2</v>
      </c>
      <c r="E223" s="13">
        <f>0.6+3</f>
        <v>3.6</v>
      </c>
      <c r="F223" s="12"/>
      <c r="G223" s="13"/>
    </row>
    <row r="224" spans="1:7" ht="18.75" x14ac:dyDescent="0.2">
      <c r="A224" s="32" t="s">
        <v>211</v>
      </c>
      <c r="B224" s="12">
        <f t="shared" si="19"/>
        <v>1</v>
      </c>
      <c r="C224" s="13">
        <f t="shared" si="19"/>
        <v>1.4</v>
      </c>
      <c r="D224" s="12">
        <v>1</v>
      </c>
      <c r="E224" s="13">
        <v>1.4</v>
      </c>
      <c r="F224" s="12"/>
      <c r="G224" s="13"/>
    </row>
    <row r="225" spans="1:7" ht="18.75" x14ac:dyDescent="0.2">
      <c r="A225" s="32" t="s">
        <v>212</v>
      </c>
      <c r="B225" s="12">
        <f t="shared" si="19"/>
        <v>2</v>
      </c>
      <c r="C225" s="13">
        <f t="shared" si="19"/>
        <v>8.9</v>
      </c>
      <c r="D225" s="12">
        <v>1</v>
      </c>
      <c r="E225" s="13">
        <v>8</v>
      </c>
      <c r="F225" s="12">
        <v>1</v>
      </c>
      <c r="G225" s="13">
        <v>0.9</v>
      </c>
    </row>
    <row r="226" spans="1:7" ht="18.75" x14ac:dyDescent="0.2">
      <c r="A226" s="32" t="s">
        <v>213</v>
      </c>
      <c r="B226" s="12">
        <f t="shared" si="19"/>
        <v>4</v>
      </c>
      <c r="C226" s="13">
        <f t="shared" si="19"/>
        <v>4.8000000000000007</v>
      </c>
      <c r="D226" s="12">
        <v>3</v>
      </c>
      <c r="E226" s="13">
        <f>3+0.7+0.2</f>
        <v>3.9000000000000004</v>
      </c>
      <c r="F226" s="12">
        <v>1</v>
      </c>
      <c r="G226" s="13">
        <v>0.9</v>
      </c>
    </row>
    <row r="227" spans="1:7" ht="18.75" x14ac:dyDescent="0.2">
      <c r="A227" s="32" t="s">
        <v>214</v>
      </c>
      <c r="B227" s="12">
        <f t="shared" si="19"/>
        <v>1</v>
      </c>
      <c r="C227" s="13">
        <f t="shared" si="19"/>
        <v>2</v>
      </c>
      <c r="D227" s="12">
        <v>1</v>
      </c>
      <c r="E227" s="13">
        <v>2</v>
      </c>
      <c r="F227" s="12"/>
      <c r="G227" s="13"/>
    </row>
    <row r="228" spans="1:7" ht="18.75" x14ac:dyDescent="0.2">
      <c r="A228" s="32" t="s">
        <v>215</v>
      </c>
      <c r="B228" s="12">
        <f t="shared" si="19"/>
        <v>2</v>
      </c>
      <c r="C228" s="13">
        <f t="shared" si="19"/>
        <v>7.3000000000000007</v>
      </c>
      <c r="D228" s="12">
        <v>1</v>
      </c>
      <c r="E228" s="13">
        <f>11.019-6.1+1.2-4.919</f>
        <v>1.2000000000000011</v>
      </c>
      <c r="F228" s="12">
        <v>1</v>
      </c>
      <c r="G228" s="13">
        <v>6.1</v>
      </c>
    </row>
    <row r="229" spans="1:7" ht="18.75" x14ac:dyDescent="0.2">
      <c r="A229" s="32" t="s">
        <v>216</v>
      </c>
      <c r="B229" s="12">
        <f t="shared" si="19"/>
        <v>1</v>
      </c>
      <c r="C229" s="13">
        <f t="shared" si="19"/>
        <v>12</v>
      </c>
      <c r="D229" s="12"/>
      <c r="E229" s="13"/>
      <c r="F229" s="12">
        <v>1</v>
      </c>
      <c r="G229" s="13">
        <v>12</v>
      </c>
    </row>
    <row r="230" spans="1:7" ht="18.75" x14ac:dyDescent="0.2">
      <c r="A230" s="32" t="s">
        <v>15</v>
      </c>
      <c r="B230" s="12">
        <f t="shared" si="19"/>
        <v>1</v>
      </c>
      <c r="C230" s="13">
        <f t="shared" si="19"/>
        <v>0.4</v>
      </c>
      <c r="D230" s="12">
        <v>1</v>
      </c>
      <c r="E230" s="13">
        <v>0.4</v>
      </c>
      <c r="F230" s="12"/>
      <c r="G230" s="13"/>
    </row>
    <row r="231" spans="1:7" ht="18.75" x14ac:dyDescent="0.2">
      <c r="A231" s="33" t="s">
        <v>26</v>
      </c>
      <c r="B231" s="17">
        <f t="shared" ref="B231:G231" si="20">SUM(B218:B230)</f>
        <v>29</v>
      </c>
      <c r="C231" s="18">
        <f t="shared" si="20"/>
        <v>130.3612</v>
      </c>
      <c r="D231" s="17">
        <f t="shared" si="20"/>
        <v>24</v>
      </c>
      <c r="E231" s="18">
        <f t="shared" si="20"/>
        <v>104.96120000000001</v>
      </c>
      <c r="F231" s="17">
        <f t="shared" si="20"/>
        <v>5</v>
      </c>
      <c r="G231" s="18">
        <f t="shared" si="20"/>
        <v>25.4</v>
      </c>
    </row>
    <row r="232" spans="1:7" ht="18.75" x14ac:dyDescent="0.2">
      <c r="A232" s="63" t="s">
        <v>217</v>
      </c>
      <c r="B232" s="63"/>
      <c r="C232" s="63"/>
      <c r="D232" s="63"/>
      <c r="E232" s="63"/>
      <c r="F232" s="63"/>
      <c r="G232" s="63"/>
    </row>
    <row r="233" spans="1:7" ht="18.75" x14ac:dyDescent="0.2">
      <c r="A233" s="32" t="s">
        <v>218</v>
      </c>
      <c r="B233" s="12">
        <f>D233+F233</f>
        <v>2</v>
      </c>
      <c r="C233" s="13">
        <f>E233+G233</f>
        <v>7</v>
      </c>
      <c r="D233" s="12">
        <v>2</v>
      </c>
      <c r="E233" s="13">
        <v>7</v>
      </c>
      <c r="F233" s="12"/>
      <c r="G233" s="13"/>
    </row>
    <row r="234" spans="1:7" ht="18.75" x14ac:dyDescent="0.2">
      <c r="A234" s="32" t="s">
        <v>219</v>
      </c>
      <c r="B234" s="12">
        <f>D234+F234</f>
        <v>4</v>
      </c>
      <c r="C234" s="13">
        <f>E234+G234</f>
        <v>17.939499999999999</v>
      </c>
      <c r="D234" s="12">
        <f>1+1</f>
        <v>2</v>
      </c>
      <c r="E234" s="13">
        <f>5.052+2.8106</f>
        <v>7.8625999999999996</v>
      </c>
      <c r="F234" s="12">
        <f>3-1</f>
        <v>2</v>
      </c>
      <c r="G234" s="13">
        <f>[1]Лист1!M235+[1]Лист1!M236+[1]Лист1!M237-2.8106</f>
        <v>10.076899999999998</v>
      </c>
    </row>
    <row r="235" spans="1:7" ht="18.75" x14ac:dyDescent="0.2">
      <c r="A235" s="32" t="s">
        <v>220</v>
      </c>
      <c r="B235" s="12">
        <f t="shared" ref="B235:C242" si="21">D235+F235</f>
        <v>2</v>
      </c>
      <c r="C235" s="13">
        <f t="shared" si="21"/>
        <v>13.8056</v>
      </c>
      <c r="D235" s="12"/>
      <c r="E235" s="13"/>
      <c r="F235" s="12">
        <v>2</v>
      </c>
      <c r="G235" s="13">
        <f>9.9056+3.9</f>
        <v>13.8056</v>
      </c>
    </row>
    <row r="236" spans="1:7" ht="18.75" x14ac:dyDescent="0.2">
      <c r="A236" s="32" t="s">
        <v>221</v>
      </c>
      <c r="B236" s="12">
        <f t="shared" si="21"/>
        <v>1</v>
      </c>
      <c r="C236" s="13">
        <f t="shared" si="21"/>
        <v>3.1215999999999999</v>
      </c>
      <c r="D236" s="12">
        <v>1</v>
      </c>
      <c r="E236" s="13">
        <v>3.1215999999999999</v>
      </c>
      <c r="F236" s="12"/>
      <c r="G236" s="13"/>
    </row>
    <row r="237" spans="1:7" ht="18.75" x14ac:dyDescent="0.2">
      <c r="A237" s="32" t="s">
        <v>222</v>
      </c>
      <c r="B237" s="12">
        <f t="shared" si="21"/>
        <v>2</v>
      </c>
      <c r="C237" s="13">
        <f t="shared" si="21"/>
        <v>24.876300000000001</v>
      </c>
      <c r="D237" s="12"/>
      <c r="E237" s="13"/>
      <c r="F237" s="12">
        <v>2</v>
      </c>
      <c r="G237" s="13">
        <f>[1]Лист1!M233+[1]Лист1!M234</f>
        <v>24.876300000000001</v>
      </c>
    </row>
    <row r="238" spans="1:7" ht="18.75" x14ac:dyDescent="0.2">
      <c r="A238" s="32" t="s">
        <v>223</v>
      </c>
      <c r="B238" s="12">
        <f t="shared" si="21"/>
        <v>2</v>
      </c>
      <c r="C238" s="13">
        <f t="shared" si="21"/>
        <v>16.6388</v>
      </c>
      <c r="D238" s="12"/>
      <c r="E238" s="13"/>
      <c r="F238" s="12">
        <v>2</v>
      </c>
      <c r="G238" s="13">
        <f>[1]Лист1!M238+[1]Лист1!M239</f>
        <v>16.6388</v>
      </c>
    </row>
    <row r="239" spans="1:7" ht="18.75" x14ac:dyDescent="0.2">
      <c r="A239" s="32" t="s">
        <v>224</v>
      </c>
      <c r="B239" s="12">
        <f t="shared" si="21"/>
        <v>1</v>
      </c>
      <c r="C239" s="13">
        <f t="shared" si="21"/>
        <v>41.913499999999999</v>
      </c>
      <c r="D239" s="12"/>
      <c r="E239" s="13"/>
      <c r="F239" s="12">
        <v>1</v>
      </c>
      <c r="G239" s="13">
        <v>41.913499999999999</v>
      </c>
    </row>
    <row r="240" spans="1:7" ht="18.75" x14ac:dyDescent="0.2">
      <c r="A240" s="32" t="s">
        <v>225</v>
      </c>
      <c r="B240" s="12">
        <f t="shared" si="21"/>
        <v>1</v>
      </c>
      <c r="C240" s="13">
        <f t="shared" si="21"/>
        <v>12.9023</v>
      </c>
      <c r="D240" s="12"/>
      <c r="E240" s="13"/>
      <c r="F240" s="12">
        <v>1</v>
      </c>
      <c r="G240" s="13">
        <v>12.9023</v>
      </c>
    </row>
    <row r="241" spans="1:7" ht="18.75" x14ac:dyDescent="0.2">
      <c r="A241" s="32" t="s">
        <v>226</v>
      </c>
      <c r="B241" s="12">
        <f t="shared" si="21"/>
        <v>1</v>
      </c>
      <c r="C241" s="13">
        <f t="shared" si="21"/>
        <v>10.8111</v>
      </c>
      <c r="D241" s="12"/>
      <c r="E241" s="13"/>
      <c r="F241" s="12">
        <v>1</v>
      </c>
      <c r="G241" s="13">
        <v>10.8111</v>
      </c>
    </row>
    <row r="242" spans="1:7" ht="18.75" x14ac:dyDescent="0.2">
      <c r="A242" s="32" t="s">
        <v>227</v>
      </c>
      <c r="B242" s="12">
        <f t="shared" si="21"/>
        <v>3</v>
      </c>
      <c r="C242" s="13">
        <f t="shared" si="21"/>
        <v>38.459800000000001</v>
      </c>
      <c r="D242" s="12"/>
      <c r="E242" s="13"/>
      <c r="F242" s="12">
        <v>3</v>
      </c>
      <c r="G242" s="13">
        <v>38.459800000000001</v>
      </c>
    </row>
    <row r="243" spans="1:7" ht="18.75" x14ac:dyDescent="0.2">
      <c r="A243" s="33" t="s">
        <v>26</v>
      </c>
      <c r="B243" s="17">
        <f>SUM(B233:B242)</f>
        <v>19</v>
      </c>
      <c r="C243" s="18">
        <f>SUM(C233:C242)</f>
        <v>187.46850000000001</v>
      </c>
      <c r="D243" s="17">
        <f>SUM(D233:D241)</f>
        <v>5</v>
      </c>
      <c r="E243" s="18">
        <f>SUM(E233:E241)</f>
        <v>17.984200000000001</v>
      </c>
      <c r="F243" s="17">
        <f>SUM(F233:F242)</f>
        <v>14</v>
      </c>
      <c r="G243" s="18">
        <f>SUM(G233:G242)</f>
        <v>169.48429999999999</v>
      </c>
    </row>
    <row r="244" spans="1:7" ht="18.75" x14ac:dyDescent="0.2">
      <c r="A244" s="63" t="s">
        <v>228</v>
      </c>
      <c r="B244" s="63"/>
      <c r="C244" s="63"/>
      <c r="D244" s="63"/>
      <c r="E244" s="63"/>
      <c r="F244" s="63"/>
      <c r="G244" s="63"/>
    </row>
    <row r="245" spans="1:7" ht="18.75" x14ac:dyDescent="0.2">
      <c r="A245" s="32" t="s">
        <v>229</v>
      </c>
      <c r="B245" s="12">
        <f t="shared" ref="B245:C262" si="22">D245+F245</f>
        <v>5</v>
      </c>
      <c r="C245" s="13">
        <f t="shared" si="22"/>
        <v>87.62</v>
      </c>
      <c r="D245" s="12">
        <v>1</v>
      </c>
      <c r="E245" s="13">
        <v>2.4</v>
      </c>
      <c r="F245" s="12">
        <v>4</v>
      </c>
      <c r="G245" s="13">
        <f>[1]Лист1!M245+[1]Лист1!M246+[1]Лист1!M247+[1]Лист1!M248</f>
        <v>85.22</v>
      </c>
    </row>
    <row r="246" spans="1:7" ht="18.75" x14ac:dyDescent="0.2">
      <c r="A246" s="32" t="s">
        <v>230</v>
      </c>
      <c r="B246" s="12">
        <f t="shared" si="22"/>
        <v>1</v>
      </c>
      <c r="C246" s="13">
        <f t="shared" si="22"/>
        <v>9.42</v>
      </c>
      <c r="D246" s="12">
        <v>1</v>
      </c>
      <c r="E246" s="13">
        <v>9.42</v>
      </c>
      <c r="F246" s="12"/>
      <c r="G246" s="13"/>
    </row>
    <row r="247" spans="1:7" ht="18.75" x14ac:dyDescent="0.2">
      <c r="A247" s="32" t="s">
        <v>231</v>
      </c>
      <c r="B247" s="12">
        <f t="shared" si="22"/>
        <v>1</v>
      </c>
      <c r="C247" s="13">
        <f t="shared" si="22"/>
        <v>10</v>
      </c>
      <c r="D247" s="12">
        <v>1</v>
      </c>
      <c r="E247" s="13">
        <v>10</v>
      </c>
      <c r="F247" s="12"/>
      <c r="G247" s="13"/>
    </row>
    <row r="248" spans="1:7" ht="18.75" x14ac:dyDescent="0.2">
      <c r="A248" s="11" t="s">
        <v>232</v>
      </c>
      <c r="B248" s="12">
        <f t="shared" si="22"/>
        <v>1</v>
      </c>
      <c r="C248" s="13">
        <f t="shared" si="22"/>
        <v>27.5</v>
      </c>
      <c r="D248" s="12"/>
      <c r="E248" s="13"/>
      <c r="F248" s="12">
        <v>1</v>
      </c>
      <c r="G248" s="13">
        <v>27.5</v>
      </c>
    </row>
    <row r="249" spans="1:7" ht="18.75" x14ac:dyDescent="0.2">
      <c r="A249" s="11" t="s">
        <v>233</v>
      </c>
      <c r="B249" s="12">
        <f t="shared" si="22"/>
        <v>1</v>
      </c>
      <c r="C249" s="13">
        <f t="shared" si="22"/>
        <v>19.16</v>
      </c>
      <c r="D249" s="12"/>
      <c r="E249" s="13"/>
      <c r="F249" s="12">
        <v>1</v>
      </c>
      <c r="G249" s="13">
        <v>19.16</v>
      </c>
    </row>
    <row r="250" spans="1:7" ht="18.75" x14ac:dyDescent="0.2">
      <c r="A250" s="11" t="s">
        <v>234</v>
      </c>
      <c r="B250" s="12">
        <f t="shared" si="22"/>
        <v>2</v>
      </c>
      <c r="C250" s="13">
        <f t="shared" si="22"/>
        <v>21.46</v>
      </c>
      <c r="D250" s="12"/>
      <c r="E250" s="13"/>
      <c r="F250" s="12">
        <v>2</v>
      </c>
      <c r="G250" s="13">
        <f>12+9.46</f>
        <v>21.46</v>
      </c>
    </row>
    <row r="251" spans="1:7" ht="18.75" x14ac:dyDescent="0.2">
      <c r="A251" s="11" t="s">
        <v>235</v>
      </c>
      <c r="B251" s="12">
        <f t="shared" si="22"/>
        <v>3</v>
      </c>
      <c r="C251" s="13">
        <f t="shared" si="22"/>
        <v>35.579299999999996</v>
      </c>
      <c r="D251" s="12"/>
      <c r="E251" s="13"/>
      <c r="F251" s="12">
        <v>3</v>
      </c>
      <c r="G251" s="13">
        <f>26.83+8.7493</f>
        <v>35.579299999999996</v>
      </c>
    </row>
    <row r="252" spans="1:7" ht="18.75" x14ac:dyDescent="0.2">
      <c r="A252" s="11" t="s">
        <v>236</v>
      </c>
      <c r="B252" s="12">
        <f t="shared" si="22"/>
        <v>1</v>
      </c>
      <c r="C252" s="13">
        <f t="shared" si="22"/>
        <v>33</v>
      </c>
      <c r="D252" s="12">
        <v>1</v>
      </c>
      <c r="E252" s="13">
        <v>33</v>
      </c>
      <c r="F252" s="12"/>
      <c r="G252" s="13"/>
    </row>
    <row r="253" spans="1:7" ht="18.75" x14ac:dyDescent="0.2">
      <c r="A253" s="11" t="s">
        <v>230</v>
      </c>
      <c r="B253" s="12">
        <f t="shared" si="22"/>
        <v>3</v>
      </c>
      <c r="C253" s="13">
        <f t="shared" si="22"/>
        <v>43.54</v>
      </c>
      <c r="D253" s="12"/>
      <c r="E253" s="13"/>
      <c r="F253" s="12">
        <v>3</v>
      </c>
      <c r="G253" s="13">
        <f>[1]Лист1!M257+[1]Лист1!M258+[1]Лист1!M259</f>
        <v>43.54</v>
      </c>
    </row>
    <row r="254" spans="1:7" ht="18.75" x14ac:dyDescent="0.2">
      <c r="A254" s="11" t="s">
        <v>237</v>
      </c>
      <c r="B254" s="12">
        <f t="shared" si="22"/>
        <v>3</v>
      </c>
      <c r="C254" s="13">
        <f t="shared" si="22"/>
        <v>67.073899999999995</v>
      </c>
      <c r="D254" s="12"/>
      <c r="E254" s="13"/>
      <c r="F254" s="12">
        <f>2+1</f>
        <v>3</v>
      </c>
      <c r="G254" s="13">
        <f>59.36+7.7139</f>
        <v>67.073899999999995</v>
      </c>
    </row>
    <row r="255" spans="1:7" ht="18.75" x14ac:dyDescent="0.2">
      <c r="A255" s="11" t="s">
        <v>238</v>
      </c>
      <c r="B255" s="12">
        <f t="shared" si="22"/>
        <v>2</v>
      </c>
      <c r="C255" s="13">
        <f t="shared" si="22"/>
        <v>40.160000000000004</v>
      </c>
      <c r="D255" s="12"/>
      <c r="E255" s="13"/>
      <c r="F255" s="12">
        <v>2</v>
      </c>
      <c r="G255" s="13">
        <f>[1]Лист1!M263+[1]Лист1!M264</f>
        <v>40.160000000000004</v>
      </c>
    </row>
    <row r="256" spans="1:7" ht="18.75" x14ac:dyDescent="0.2">
      <c r="A256" s="11" t="s">
        <v>239</v>
      </c>
      <c r="B256" s="12">
        <f t="shared" si="22"/>
        <v>4</v>
      </c>
      <c r="C256" s="13">
        <f t="shared" si="22"/>
        <v>14.979999999999997</v>
      </c>
      <c r="D256" s="12"/>
      <c r="E256" s="13"/>
      <c r="F256" s="12">
        <v>4</v>
      </c>
      <c r="G256" s="13">
        <f>[1]Лист1!M265+[1]Лист1!M266+[1]Лист1!M267+[1]Лист1!M268</f>
        <v>14.979999999999997</v>
      </c>
    </row>
    <row r="257" spans="1:7" ht="18.75" x14ac:dyDescent="0.2">
      <c r="A257" s="11" t="s">
        <v>240</v>
      </c>
      <c r="B257" s="12">
        <f t="shared" si="22"/>
        <v>5</v>
      </c>
      <c r="C257" s="13">
        <f t="shared" si="22"/>
        <v>52.83</v>
      </c>
      <c r="D257" s="12"/>
      <c r="E257" s="13"/>
      <c r="F257" s="12">
        <v>5</v>
      </c>
      <c r="G257" s="13">
        <f>[1]Лист1!M269+[1]Лист1!M270+[1]Лист1!M271+[1]Лист1!M272+[1]Лист1!M273</f>
        <v>52.83</v>
      </c>
    </row>
    <row r="258" spans="1:7" ht="18.75" x14ac:dyDescent="0.2">
      <c r="A258" s="11" t="s">
        <v>241</v>
      </c>
      <c r="B258" s="12">
        <f t="shared" si="22"/>
        <v>2</v>
      </c>
      <c r="C258" s="13">
        <f t="shared" si="22"/>
        <v>19.96</v>
      </c>
      <c r="D258" s="12"/>
      <c r="E258" s="13"/>
      <c r="F258" s="12">
        <v>2</v>
      </c>
      <c r="G258" s="13">
        <f>[1]Лист1!M274+[1]Лист1!M275</f>
        <v>19.96</v>
      </c>
    </row>
    <row r="259" spans="1:7" ht="18.75" x14ac:dyDescent="0.2">
      <c r="A259" s="11" t="s">
        <v>242</v>
      </c>
      <c r="B259" s="12">
        <f t="shared" si="22"/>
        <v>1</v>
      </c>
      <c r="C259" s="13">
        <f t="shared" si="22"/>
        <v>14.22</v>
      </c>
      <c r="D259" s="12"/>
      <c r="E259" s="13"/>
      <c r="F259" s="12">
        <v>1</v>
      </c>
      <c r="G259" s="13">
        <v>14.22</v>
      </c>
    </row>
    <row r="260" spans="1:7" ht="18.75" x14ac:dyDescent="0.2">
      <c r="A260" s="11" t="s">
        <v>224</v>
      </c>
      <c r="B260" s="12">
        <f t="shared" si="22"/>
        <v>1</v>
      </c>
      <c r="C260" s="13">
        <f t="shared" si="22"/>
        <v>10.25</v>
      </c>
      <c r="D260" s="12"/>
      <c r="E260" s="13"/>
      <c r="F260" s="12">
        <v>1</v>
      </c>
      <c r="G260" s="13">
        <v>10.25</v>
      </c>
    </row>
    <row r="261" spans="1:7" ht="18.75" x14ac:dyDescent="0.2">
      <c r="A261" s="11" t="s">
        <v>243</v>
      </c>
      <c r="B261" s="12">
        <f t="shared" si="22"/>
        <v>2</v>
      </c>
      <c r="C261" s="13">
        <f t="shared" si="22"/>
        <v>15.2881</v>
      </c>
      <c r="D261" s="12"/>
      <c r="E261" s="13"/>
      <c r="F261" s="12">
        <v>2</v>
      </c>
      <c r="G261" s="13">
        <f>6+9.2881</f>
        <v>15.2881</v>
      </c>
    </row>
    <row r="262" spans="1:7" ht="18.75" x14ac:dyDescent="0.2">
      <c r="A262" s="11" t="s">
        <v>244</v>
      </c>
      <c r="B262" s="12">
        <f t="shared" si="22"/>
        <v>1</v>
      </c>
      <c r="C262" s="13">
        <f t="shared" si="22"/>
        <v>6</v>
      </c>
      <c r="D262" s="12"/>
      <c r="E262" s="13"/>
      <c r="F262" s="12">
        <v>1</v>
      </c>
      <c r="G262" s="13">
        <v>6</v>
      </c>
    </row>
    <row r="263" spans="1:7" ht="18.75" x14ac:dyDescent="0.2">
      <c r="A263" s="16" t="s">
        <v>26</v>
      </c>
      <c r="B263" s="17">
        <f>SUM(B245:B262)</f>
        <v>39</v>
      </c>
      <c r="C263" s="18">
        <f>SUM(C245:C262)</f>
        <v>528.04130000000009</v>
      </c>
      <c r="D263" s="17">
        <f>SUM(D245:D260)</f>
        <v>4</v>
      </c>
      <c r="E263" s="18">
        <f>SUM(E245:E260)</f>
        <v>54.82</v>
      </c>
      <c r="F263" s="17">
        <f>SUM(F245:F262)</f>
        <v>35</v>
      </c>
      <c r="G263" s="18">
        <f>SUM(G245:G262)</f>
        <v>473.22129999999999</v>
      </c>
    </row>
    <row r="264" spans="1:7" ht="45" x14ac:dyDescent="0.2">
      <c r="A264" s="34" t="s">
        <v>245</v>
      </c>
      <c r="B264" s="35">
        <f t="shared" ref="B264:G264" si="23">B24+B47+B65+B76+B100+B121+B130+B145+B157+B172+B192+B208+B216+B231+B243+B263</f>
        <v>503</v>
      </c>
      <c r="C264" s="36">
        <f t="shared" si="23"/>
        <v>4698.5468000000001</v>
      </c>
      <c r="D264" s="35">
        <f t="shared" si="23"/>
        <v>129</v>
      </c>
      <c r="E264" s="36">
        <f t="shared" si="23"/>
        <v>958.33410000000003</v>
      </c>
      <c r="F264" s="35">
        <f t="shared" si="23"/>
        <v>374</v>
      </c>
      <c r="G264" s="36">
        <f t="shared" si="23"/>
        <v>3740.212700000001</v>
      </c>
    </row>
    <row r="265" spans="1:7" ht="18" x14ac:dyDescent="0.25">
      <c r="A265" s="37"/>
      <c r="B265" s="38"/>
      <c r="C265" s="39"/>
      <c r="D265" s="38"/>
      <c r="E265" s="39"/>
      <c r="F265" s="40"/>
      <c r="G265" s="41"/>
    </row>
    <row r="266" spans="1:7" ht="20.25" x14ac:dyDescent="0.3">
      <c r="A266" s="61" t="s">
        <v>246</v>
      </c>
      <c r="B266" s="61"/>
      <c r="C266" s="61"/>
      <c r="D266" s="42"/>
      <c r="E266" s="43"/>
      <c r="F266" s="44"/>
      <c r="G266" s="45"/>
    </row>
    <row r="267" spans="1:7" ht="20.25" x14ac:dyDescent="0.2">
      <c r="A267" s="61" t="s">
        <v>247</v>
      </c>
      <c r="B267" s="61"/>
      <c r="C267" s="61"/>
      <c r="D267" s="42"/>
      <c r="E267" s="62" t="s">
        <v>248</v>
      </c>
      <c r="F267" s="62"/>
      <c r="G267" s="62"/>
    </row>
    <row r="268" spans="1:7" ht="20.25" x14ac:dyDescent="0.2">
      <c r="A268" s="46"/>
      <c r="B268" s="46"/>
      <c r="C268" s="43"/>
      <c r="D268" s="42"/>
      <c r="E268" s="47"/>
      <c r="F268" s="47"/>
      <c r="G268" s="47"/>
    </row>
    <row r="269" spans="1:7" ht="15" customHeight="1" x14ac:dyDescent="0.2">
      <c r="A269" s="48"/>
      <c r="B269" s="49"/>
      <c r="C269" s="50"/>
      <c r="D269" s="49"/>
      <c r="E269" s="50"/>
      <c r="F269" s="51"/>
      <c r="G269" s="45"/>
    </row>
  </sheetData>
  <mergeCells count="26">
    <mergeCell ref="A267:C267"/>
    <mergeCell ref="E267:G267"/>
    <mergeCell ref="A122:G122"/>
    <mergeCell ref="A131:G131"/>
    <mergeCell ref="A146:G146"/>
    <mergeCell ref="A158:G158"/>
    <mergeCell ref="A173:G173"/>
    <mergeCell ref="A193:G193"/>
    <mergeCell ref="A209:G209"/>
    <mergeCell ref="A217:G217"/>
    <mergeCell ref="A232:G232"/>
    <mergeCell ref="A244:G244"/>
    <mergeCell ref="A266:C266"/>
    <mergeCell ref="A101:G101"/>
    <mergeCell ref="D1:G1"/>
    <mergeCell ref="A3:G3"/>
    <mergeCell ref="A4:A5"/>
    <mergeCell ref="B4:B5"/>
    <mergeCell ref="C4:C5"/>
    <mergeCell ref="D4:E4"/>
    <mergeCell ref="F4:G4"/>
    <mergeCell ref="A7:G7"/>
    <mergeCell ref="A25:G25"/>
    <mergeCell ref="A48:G48"/>
    <mergeCell ref="A66:G66"/>
    <mergeCell ref="A77:G77"/>
  </mergeCells>
  <pageMargins left="1.1023622047244095" right="0.39370078740157483" top="0.74803149606299213" bottom="0.74803149606299213" header="0" footer="0"/>
  <pageSetup paperSize="9" scale="78" fitToHeight="7" orientation="portrait" verticalDpi="0" r:id="rId1"/>
  <rowBreaks count="1" manualBreakCount="1">
    <brk id="24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IRONMANN (AKA SHAMAN)</dc:creator>
  <cp:lastModifiedBy>Іванка</cp:lastModifiedBy>
  <dcterms:created xsi:type="dcterms:W3CDTF">2018-04-26T12:06:05Z</dcterms:created>
  <dcterms:modified xsi:type="dcterms:W3CDTF">2018-04-26T12:08:44Z</dcterms:modified>
</cp:coreProperties>
</file>